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259638bea7a6cbf/Documents/REMAX/Training/Adam Trainings/"/>
    </mc:Choice>
  </mc:AlternateContent>
  <xr:revisionPtr revIDLastSave="313" documentId="8_{EC546AD7-00C6-4625-A38D-D0CDE10BC8A3}" xr6:coauthVersionLast="47" xr6:coauthVersionMax="47" xr10:uidLastSave="{D220069E-6469-4C9B-9A00-C68C97B5BD0E}"/>
  <bookViews>
    <workbookView xWindow="-108" yWindow="-108" windowWidth="23256" windowHeight="12576" xr2:uid="{6F85D5FE-59D3-497C-8FC6-9556DA4FE9DA}"/>
  </bookViews>
  <sheets>
    <sheet name="Start Here" sheetId="1" r:id="rId1"/>
    <sheet name="Budget + ROI" sheetId="2" r:id="rId2"/>
    <sheet name="Tracking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2" l="1"/>
  <c r="N7" i="2" s="1"/>
  <c r="N4" i="2"/>
  <c r="M60" i="3"/>
  <c r="L60" i="3"/>
  <c r="K60" i="3"/>
  <c r="J60" i="3"/>
  <c r="I60" i="3"/>
  <c r="H60" i="3"/>
  <c r="E60" i="3"/>
  <c r="C60" i="3"/>
  <c r="M45" i="3"/>
  <c r="L45" i="3"/>
  <c r="K45" i="3"/>
  <c r="J45" i="3"/>
  <c r="I45" i="3"/>
  <c r="H45" i="3"/>
  <c r="E45" i="3"/>
  <c r="C45" i="3"/>
  <c r="M30" i="3"/>
  <c r="L30" i="3"/>
  <c r="K30" i="3"/>
  <c r="J30" i="3"/>
  <c r="I30" i="3"/>
  <c r="H30" i="3"/>
  <c r="E30" i="3"/>
  <c r="C30" i="3"/>
  <c r="M15" i="3"/>
  <c r="L15" i="3"/>
  <c r="K15" i="3"/>
  <c r="J15" i="3"/>
  <c r="I15" i="3"/>
  <c r="H15" i="3"/>
  <c r="E15" i="3"/>
  <c r="C15" i="3"/>
  <c r="D59" i="3"/>
  <c r="D58" i="3"/>
  <c r="D57" i="3"/>
  <c r="D56" i="3"/>
  <c r="D55" i="3"/>
  <c r="D54" i="3"/>
  <c r="D53" i="3"/>
  <c r="D52" i="3"/>
  <c r="D51" i="3"/>
  <c r="D50" i="3"/>
  <c r="D49" i="3"/>
  <c r="D48" i="3"/>
  <c r="D44" i="3"/>
  <c r="D43" i="3"/>
  <c r="D42" i="3"/>
  <c r="D41" i="3"/>
  <c r="D40" i="3"/>
  <c r="D39" i="3"/>
  <c r="D38" i="3"/>
  <c r="D37" i="3"/>
  <c r="D36" i="3"/>
  <c r="D35" i="3"/>
  <c r="D34" i="3"/>
  <c r="D33" i="3"/>
  <c r="D29" i="3"/>
  <c r="D28" i="3"/>
  <c r="D27" i="3"/>
  <c r="D26" i="3"/>
  <c r="D25" i="3"/>
  <c r="D24" i="3"/>
  <c r="D23" i="3"/>
  <c r="D22" i="3"/>
  <c r="D21" i="3"/>
  <c r="D20" i="3"/>
  <c r="D19" i="3"/>
  <c r="D18" i="3"/>
  <c r="D4" i="3"/>
  <c r="D5" i="3"/>
  <c r="D6" i="3"/>
  <c r="D7" i="3"/>
  <c r="D8" i="3"/>
  <c r="D9" i="3"/>
  <c r="D10" i="3"/>
  <c r="D11" i="3"/>
  <c r="D12" i="3"/>
  <c r="D13" i="3"/>
  <c r="D14" i="3"/>
  <c r="D3" i="3"/>
  <c r="G59" i="3"/>
  <c r="F59" i="3" s="1"/>
  <c r="G58" i="3"/>
  <c r="F58" i="3" s="1"/>
  <c r="G57" i="3"/>
  <c r="F57" i="3" s="1"/>
  <c r="G56" i="3"/>
  <c r="F56" i="3" s="1"/>
  <c r="G55" i="3"/>
  <c r="F55" i="3" s="1"/>
  <c r="G54" i="3"/>
  <c r="F54" i="3" s="1"/>
  <c r="G53" i="3"/>
  <c r="F53" i="3" s="1"/>
  <c r="G52" i="3"/>
  <c r="F52" i="3" s="1"/>
  <c r="G51" i="3"/>
  <c r="F51" i="3" s="1"/>
  <c r="G50" i="3"/>
  <c r="F50" i="3" s="1"/>
  <c r="G49" i="3"/>
  <c r="F49" i="3" s="1"/>
  <c r="G48" i="3"/>
  <c r="F48" i="3" s="1"/>
  <c r="G44" i="3"/>
  <c r="F44" i="3" s="1"/>
  <c r="G43" i="3"/>
  <c r="F43" i="3" s="1"/>
  <c r="G42" i="3"/>
  <c r="F42" i="3" s="1"/>
  <c r="G41" i="3"/>
  <c r="F41" i="3" s="1"/>
  <c r="G40" i="3"/>
  <c r="F40" i="3" s="1"/>
  <c r="G39" i="3"/>
  <c r="F39" i="3" s="1"/>
  <c r="G38" i="3"/>
  <c r="F38" i="3" s="1"/>
  <c r="G37" i="3"/>
  <c r="F37" i="3" s="1"/>
  <c r="G36" i="3"/>
  <c r="F36" i="3" s="1"/>
  <c r="G35" i="3"/>
  <c r="F35" i="3" s="1"/>
  <c r="G34" i="3"/>
  <c r="F34" i="3" s="1"/>
  <c r="G33" i="3"/>
  <c r="F33" i="3" s="1"/>
  <c r="G29" i="3"/>
  <c r="F29" i="3" s="1"/>
  <c r="G28" i="3"/>
  <c r="F28" i="3" s="1"/>
  <c r="G27" i="3"/>
  <c r="F27" i="3" s="1"/>
  <c r="G26" i="3"/>
  <c r="F26" i="3" s="1"/>
  <c r="G25" i="3"/>
  <c r="F25" i="3" s="1"/>
  <c r="G24" i="3"/>
  <c r="F24" i="3" s="1"/>
  <c r="G23" i="3"/>
  <c r="F23" i="3" s="1"/>
  <c r="G22" i="3"/>
  <c r="F22" i="3" s="1"/>
  <c r="G21" i="3"/>
  <c r="F21" i="3" s="1"/>
  <c r="G20" i="3"/>
  <c r="F20" i="3" s="1"/>
  <c r="G19" i="3"/>
  <c r="F19" i="3" s="1"/>
  <c r="G18" i="3"/>
  <c r="G4" i="3"/>
  <c r="F4" i="3" s="1"/>
  <c r="G5" i="3"/>
  <c r="F5" i="3" s="1"/>
  <c r="G6" i="3"/>
  <c r="F6" i="3" s="1"/>
  <c r="G7" i="3"/>
  <c r="F7" i="3" s="1"/>
  <c r="G8" i="3"/>
  <c r="F8" i="3" s="1"/>
  <c r="G9" i="3"/>
  <c r="F9" i="3" s="1"/>
  <c r="G10" i="3"/>
  <c r="F10" i="3" s="1"/>
  <c r="G11" i="3"/>
  <c r="F11" i="3" s="1"/>
  <c r="G12" i="3"/>
  <c r="F12" i="3" s="1"/>
  <c r="G13" i="3"/>
  <c r="F13" i="3" s="1"/>
  <c r="G14" i="3"/>
  <c r="F14" i="3" s="1"/>
  <c r="G3" i="3"/>
  <c r="F3" i="3" s="1"/>
  <c r="C16" i="2"/>
  <c r="F15" i="2" s="1"/>
  <c r="G15" i="2" s="1"/>
  <c r="B10" i="1"/>
  <c r="C13" i="2" s="1"/>
  <c r="F13" i="2" s="1"/>
  <c r="G13" i="2" s="1"/>
  <c r="B21" i="1"/>
  <c r="B19" i="1" s="1"/>
  <c r="L5" i="2" s="1"/>
  <c r="B6" i="1"/>
  <c r="C4" i="2" s="1"/>
  <c r="F10" i="2"/>
  <c r="F9" i="2"/>
  <c r="G9" i="2" s="1"/>
  <c r="F8" i="2"/>
  <c r="G8" i="2" s="1"/>
  <c r="C6" i="2"/>
  <c r="C5" i="2"/>
  <c r="G25" i="2"/>
  <c r="G24" i="2"/>
  <c r="G23" i="2"/>
  <c r="G22" i="2"/>
  <c r="G21" i="2"/>
  <c r="G20" i="2"/>
  <c r="F19" i="2"/>
  <c r="G19" i="2" s="1"/>
  <c r="F18" i="2"/>
  <c r="G18" i="2" s="1"/>
  <c r="F17" i="2"/>
  <c r="G17" i="2" s="1"/>
  <c r="G16" i="2"/>
  <c r="F16" i="2"/>
  <c r="F14" i="2"/>
  <c r="G14" i="2" s="1"/>
  <c r="F12" i="2"/>
  <c r="G12" i="2" s="1"/>
  <c r="K4" i="2" l="1"/>
  <c r="L4" i="2"/>
  <c r="M4" i="2" s="1"/>
  <c r="E62" i="3"/>
  <c r="H62" i="3"/>
  <c r="I62" i="3"/>
  <c r="J62" i="3"/>
  <c r="K62" i="3"/>
  <c r="L62" i="3"/>
  <c r="M62" i="3"/>
  <c r="G15" i="3"/>
  <c r="G30" i="3"/>
  <c r="F30" i="3" s="1"/>
  <c r="G45" i="3"/>
  <c r="F45" i="3" s="1"/>
  <c r="D30" i="3"/>
  <c r="D45" i="3"/>
  <c r="D60" i="3"/>
  <c r="C62" i="3"/>
  <c r="G60" i="3"/>
  <c r="F18" i="3"/>
  <c r="F15" i="3"/>
  <c r="D15" i="3"/>
  <c r="F4" i="2"/>
  <c r="F5" i="2" s="1"/>
  <c r="G5" i="2" s="1"/>
  <c r="G10" i="2"/>
  <c r="D62" i="3" l="1"/>
  <c r="F60" i="3"/>
  <c r="G62" i="3"/>
  <c r="F62" i="3" s="1"/>
  <c r="G4" i="2"/>
  <c r="B35" i="1" l="1"/>
  <c r="B39" i="1" s="1"/>
  <c r="B48" i="1"/>
  <c r="B46" i="1" s="1"/>
  <c r="L7" i="2" s="1"/>
  <c r="M7" i="2" s="1"/>
  <c r="B27" i="1"/>
  <c r="B14" i="1"/>
  <c r="B13" i="1"/>
  <c r="B41" i="1" l="1"/>
  <c r="B42" i="1" s="1"/>
  <c r="B40" i="1"/>
  <c r="B33" i="1"/>
  <c r="B52" i="1"/>
  <c r="B54" i="1" s="1"/>
  <c r="B55" i="1" s="1"/>
  <c r="B15" i="1"/>
  <c r="B7" i="1" l="1"/>
  <c r="L6" i="2"/>
  <c r="B53" i="1"/>
  <c r="B25" i="1" l="1"/>
  <c r="C10" i="2" l="1"/>
  <c r="B28" i="1"/>
  <c r="B29" i="1" s="1"/>
  <c r="F11" i="2" l="1"/>
  <c r="K6" i="2" s="1"/>
  <c r="K5" i="2"/>
  <c r="G11" i="2"/>
  <c r="G6" i="2" s="1"/>
  <c r="G7" i="2" s="1"/>
  <c r="N5" i="2" l="1"/>
  <c r="M5" i="2"/>
  <c r="F6" i="2"/>
  <c r="N6" i="2"/>
  <c r="M6" i="2"/>
  <c r="F7" i="2" l="1"/>
  <c r="H5" i="2"/>
</calcChain>
</file>

<file path=xl/sharedStrings.xml><?xml version="1.0" encoding="utf-8"?>
<sst xmlns="http://schemas.openxmlformats.org/spreadsheetml/2006/main" count="264" uniqueCount="139">
  <si>
    <t>CGI Goal</t>
  </si>
  <si>
    <t>Average Transaction Price</t>
  </si>
  <si>
    <t>Tranactions Needed</t>
  </si>
  <si>
    <t>Lead Gen</t>
  </si>
  <si>
    <t>Farming</t>
  </si>
  <si>
    <t>Sphere</t>
  </si>
  <si>
    <t>Numer of Transacations</t>
  </si>
  <si>
    <t>Close rate</t>
  </si>
  <si>
    <t>Appointments</t>
  </si>
  <si>
    <t>Lead Gen Program</t>
  </si>
  <si>
    <t xml:space="preserve">Farm turnover </t>
  </si>
  <si>
    <t>Appointment rate</t>
  </si>
  <si>
    <t>Farm Size</t>
  </si>
  <si>
    <t>Corefact says you have a shot at 50%</t>
  </si>
  <si>
    <t>Touch to Appointment Ratio</t>
  </si>
  <si>
    <t>Includes email, phone calls, coffee meetings etc</t>
  </si>
  <si>
    <t>Total GCI</t>
  </si>
  <si>
    <t>Total Cost</t>
  </si>
  <si>
    <t>ROI</t>
  </si>
  <si>
    <t>Cost per mailer</t>
  </si>
  <si>
    <t>Total cost</t>
  </si>
  <si>
    <t>Total Mailers</t>
  </si>
  <si>
    <t>Touches Per Month</t>
  </si>
  <si>
    <t xml:space="preserve">Touches Per Week </t>
  </si>
  <si>
    <t>Touches Per Day</t>
  </si>
  <si>
    <t>Past Client Referral</t>
  </si>
  <si>
    <t>Appintments per past client ratio</t>
  </si>
  <si>
    <t>Numbe of Past Clients</t>
  </si>
  <si>
    <t>Appintments per person ratio</t>
  </si>
  <si>
    <t xml:space="preserve">VERY IMPORTANT - ONLY EDIT FIELDS HIGHLIGHTED IN YELLOW. EVERYTHING ELSE IS A FORMULA AND EDITING WHITE OR GREEN CELLS WILL BREAK IT.  </t>
  </si>
  <si>
    <t>Assumptions</t>
  </si>
  <si>
    <t>Income</t>
  </si>
  <si>
    <t>Total - Yearly</t>
  </si>
  <si>
    <t>Monthly</t>
  </si>
  <si>
    <t>a</t>
  </si>
  <si>
    <t>Goal Transactions</t>
  </si>
  <si>
    <t>GCI</t>
  </si>
  <si>
    <t>b</t>
  </si>
  <si>
    <t>Goal Average Sale Price</t>
  </si>
  <si>
    <t>Marketing Budget</t>
  </si>
  <si>
    <t>c</t>
  </si>
  <si>
    <t>Commission</t>
  </si>
  <si>
    <t>Total</t>
  </si>
  <si>
    <t>d</t>
  </si>
  <si>
    <t>Marketing % of Revenue</t>
  </si>
  <si>
    <t>Money to Spend</t>
  </si>
  <si>
    <t>e</t>
  </si>
  <si>
    <t>Ads/Boosted per month</t>
  </si>
  <si>
    <t>Website</t>
  </si>
  <si>
    <t>Ads price per</t>
  </si>
  <si>
    <t>URL</t>
  </si>
  <si>
    <t>f</t>
  </si>
  <si>
    <t>Custom Email</t>
  </si>
  <si>
    <t>g</t>
  </si>
  <si>
    <t>Mailers per month</t>
  </si>
  <si>
    <t>Direct Mail</t>
  </si>
  <si>
    <t>h</t>
  </si>
  <si>
    <t>Cost per mail piece</t>
  </si>
  <si>
    <t>Social Media Ads</t>
  </si>
  <si>
    <t>i</t>
  </si>
  <si>
    <t>Lead gen per month</t>
  </si>
  <si>
    <t>j</t>
  </si>
  <si>
    <t>Pop-by visits/month</t>
  </si>
  <si>
    <t>Pop-bys</t>
  </si>
  <si>
    <t>Cost per pop by</t>
  </si>
  <si>
    <t>Door knockers</t>
  </si>
  <si>
    <t>k</t>
  </si>
  <si>
    <t>Door Knockers</t>
  </si>
  <si>
    <t>Bombbomb</t>
  </si>
  <si>
    <t>l</t>
  </si>
  <si>
    <t>Cost per door knocker</t>
  </si>
  <si>
    <t>Photofy</t>
  </si>
  <si>
    <t>m</t>
  </si>
  <si>
    <t>Door Knockers per year</t>
  </si>
  <si>
    <t>First</t>
  </si>
  <si>
    <t>n</t>
  </si>
  <si>
    <t>Photofy per month</t>
  </si>
  <si>
    <t>Canva</t>
  </si>
  <si>
    <t>o</t>
  </si>
  <si>
    <t>Canva per year</t>
  </si>
  <si>
    <t>Other</t>
  </si>
  <si>
    <t>p</t>
  </si>
  <si>
    <t>Bombbomb yearly</t>
  </si>
  <si>
    <t>q</t>
  </si>
  <si>
    <t>First Yearly</t>
  </si>
  <si>
    <t>Client Appreciation</t>
  </si>
  <si>
    <t>r</t>
  </si>
  <si>
    <t>Anniversary</t>
  </si>
  <si>
    <t>s</t>
  </si>
  <si>
    <t>t</t>
  </si>
  <si>
    <t>Closing Gifts</t>
  </si>
  <si>
    <t>Client Referrals</t>
  </si>
  <si>
    <t>Total Rounds Up</t>
  </si>
  <si>
    <t>Transaction Totals</t>
  </si>
  <si>
    <t>Assuming 12 mailers per year</t>
  </si>
  <si>
    <t>General</t>
  </si>
  <si>
    <t>Lunch/Coffee</t>
  </si>
  <si>
    <t>Sphere/Referrals</t>
  </si>
  <si>
    <t>Farming/Sphere</t>
  </si>
  <si>
    <t>Does not inlcude subtractions for splits and fees</t>
  </si>
  <si>
    <t>Oct 2021 Snohomish County Average</t>
  </si>
  <si>
    <t>Less if personal, more if impersonal</t>
  </si>
  <si>
    <t>Average Commission</t>
  </si>
  <si>
    <t>From below calculations, it should be equal to above</t>
  </si>
  <si>
    <t>Number in Sphere</t>
  </si>
  <si>
    <t>Number of Touches Year</t>
  </si>
  <si>
    <t>Totals round down</t>
  </si>
  <si>
    <t>Corefact &amp; Brenda Buell say 5-10%</t>
  </si>
  <si>
    <t>Emails</t>
  </si>
  <si>
    <t>Texts</t>
  </si>
  <si>
    <t>Social Media Reach</t>
  </si>
  <si>
    <t>Phone Calls</t>
  </si>
  <si>
    <t>Coffee/Lunch</t>
  </si>
  <si>
    <t>Transactions</t>
  </si>
  <si>
    <t>Total Touches</t>
  </si>
  <si>
    <t>January</t>
  </si>
  <si>
    <t>Febuary</t>
  </si>
  <si>
    <t>April</t>
  </si>
  <si>
    <t>May</t>
  </si>
  <si>
    <t xml:space="preserve">March 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</si>
  <si>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</si>
  <si>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</si>
  <si>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</si>
  <si>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</si>
  <si>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</si>
  <si>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</si>
  <si>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</si>
  <si>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Totals</t>
  </si>
  <si>
    <t>Past Client Referrals</t>
  </si>
  <si>
    <t>Grand Totals</t>
  </si>
  <si>
    <t>Mailers</t>
  </si>
  <si>
    <t>Appointments/Touches Ratio</t>
  </si>
  <si>
    <t>Transactions/Appoitment Ratio</t>
  </si>
  <si>
    <t xml:space="preserve">Farming </t>
  </si>
  <si>
    <t>Cost</t>
  </si>
  <si>
    <t>CGI</t>
  </si>
  <si>
    <t>Margin</t>
  </si>
  <si>
    <t>% of Budget</t>
  </si>
  <si>
    <t>Farm + Referral Addresses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</si>
</sst>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1" fontId="0" fillId="3" borderId="0" xfId="0" applyNumberFormat="1" applyFill="1"/>
    <xf numFmtId="9" fontId="0" fillId="0" borderId="0" xfId="3" applyFont="1"/>
    <xf numFmtId="44" fontId="0" fillId="4" borderId="0" xfId="2" applyFont="1" applyFill="1"/>
    <xf numFmtId="164" fontId="0" fillId="4" borderId="0" xfId="2" applyNumberFormat="1" applyFont="1" applyFill="1"/>
    <xf numFmtId="44" fontId="0" fillId="3" borderId="0" xfId="2" applyFont="1" applyFill="1"/>
    <xf numFmtId="44" fontId="0" fillId="3" borderId="0" xfId="0" applyNumberFormat="1" applyFill="1"/>
    <xf numFmtId="0" fontId="0" fillId="0" borderId="0" xfId="0" applyAlignment="1">
      <alignment horizontal="left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1" xfId="0" applyBorder="1"/>
    <xf numFmtId="0" fontId="0" fillId="5" borderId="3" xfId="0" applyFill="1" applyBorder="1"/>
    <xf numFmtId="44" fontId="0" fillId="2" borderId="4" xfId="2" applyFont="1" applyFill="1" applyBorder="1"/>
    <xf numFmtId="44" fontId="0" fillId="2" borderId="2" xfId="0" applyNumberFormat="1" applyFill="1" applyBorder="1"/>
    <xf numFmtId="0" fontId="0" fillId="0" borderId="5" xfId="0" applyBorder="1"/>
    <xf numFmtId="0" fontId="0" fillId="5" borderId="7" xfId="0" applyFill="1" applyBorder="1"/>
    <xf numFmtId="44" fontId="0" fillId="2" borderId="0" xfId="2" applyFont="1" applyFill="1" applyBorder="1"/>
    <xf numFmtId="44" fontId="0" fillId="2" borderId="6" xfId="2" applyFont="1" applyFill="1" applyBorder="1"/>
    <xf numFmtId="0" fontId="0" fillId="0" borderId="8" xfId="0" applyBorder="1"/>
    <xf numFmtId="9" fontId="0" fillId="4" borderId="9" xfId="0" applyNumberFormat="1" applyFill="1" applyBorder="1"/>
    <xf numFmtId="44" fontId="0" fillId="2" borderId="10" xfId="2" applyFont="1" applyFill="1" applyBorder="1"/>
    <xf numFmtId="44" fontId="0" fillId="2" borderId="9" xfId="2" applyFont="1" applyFill="1" applyBorder="1"/>
    <xf numFmtId="0" fontId="4" fillId="4" borderId="2" xfId="0" applyFont="1" applyFill="1" applyBorder="1"/>
    <xf numFmtId="0" fontId="3" fillId="0" borderId="1" xfId="0" applyFont="1" applyBorder="1"/>
    <xf numFmtId="44" fontId="0" fillId="0" borderId="4" xfId="2" applyFont="1" applyBorder="1"/>
    <xf numFmtId="44" fontId="0" fillId="0" borderId="2" xfId="2" applyFont="1" applyBorder="1"/>
    <xf numFmtId="44" fontId="4" fillId="4" borderId="9" xfId="2" applyFont="1" applyFill="1" applyBorder="1"/>
    <xf numFmtId="0" fontId="3" fillId="0" borderId="5" xfId="0" applyFont="1" applyBorder="1"/>
    <xf numFmtId="44" fontId="0" fillId="0" borderId="0" xfId="2" applyFont="1" applyBorder="1"/>
    <xf numFmtId="44" fontId="0" fillId="0" borderId="6" xfId="2" applyFont="1" applyBorder="1"/>
    <xf numFmtId="0" fontId="4" fillId="4" borderId="6" xfId="0" applyFont="1" applyFill="1" applyBorder="1"/>
    <xf numFmtId="0" fontId="0" fillId="0" borderId="11" xfId="0" applyBorder="1"/>
    <xf numFmtId="44" fontId="4" fillId="4" borderId="12" xfId="2" applyFont="1" applyFill="1" applyBorder="1"/>
    <xf numFmtId="165" fontId="4" fillId="4" borderId="2" xfId="1" applyNumberFormat="1" applyFont="1" applyFill="1" applyBorder="1"/>
    <xf numFmtId="44" fontId="4" fillId="4" borderId="6" xfId="2" applyFont="1" applyFill="1" applyBorder="1"/>
    <xf numFmtId="165" fontId="4" fillId="4" borderId="6" xfId="1" applyNumberFormat="1" applyFont="1" applyFill="1" applyBorder="1"/>
    <xf numFmtId="0" fontId="3" fillId="4" borderId="5" xfId="0" applyFont="1" applyFill="1" applyBorder="1"/>
    <xf numFmtId="44" fontId="0" fillId="4" borderId="0" xfId="2" applyFont="1" applyFill="1" applyBorder="1"/>
    <xf numFmtId="0" fontId="0" fillId="5" borderId="13" xfId="0" applyFill="1" applyBorder="1"/>
    <xf numFmtId="0" fontId="3" fillId="4" borderId="8" xfId="0" applyFont="1" applyFill="1" applyBorder="1"/>
    <xf numFmtId="44" fontId="0" fillId="4" borderId="10" xfId="2" applyFont="1" applyFill="1" applyBorder="1"/>
    <xf numFmtId="44" fontId="0" fillId="0" borderId="9" xfId="2" applyFont="1" applyBorder="1"/>
    <xf numFmtId="0" fontId="0" fillId="0" borderId="0" xfId="0" applyFill="1" applyAlignment="1">
      <alignment vertical="top" wrapText="1"/>
    </xf>
    <xf numFmtId="164" fontId="0" fillId="0" borderId="6" xfId="2" applyNumberFormat="1" applyFont="1" applyFill="1" applyBorder="1" applyAlignment="1">
      <alignment horizontal="left"/>
    </xf>
    <xf numFmtId="44" fontId="4" fillId="0" borderId="12" xfId="2" applyFont="1" applyFill="1" applyBorder="1"/>
    <xf numFmtId="1" fontId="4" fillId="0" borderId="2" xfId="0" applyNumberFormat="1" applyFont="1" applyFill="1" applyBorder="1"/>
    <xf numFmtId="0" fontId="0" fillId="0" borderId="14" xfId="0" applyBorder="1"/>
    <xf numFmtId="0" fontId="0" fillId="4" borderId="14" xfId="0" applyFill="1" applyBorder="1"/>
    <xf numFmtId="0" fontId="0" fillId="0" borderId="15" xfId="0" applyBorder="1"/>
    <xf numFmtId="6" fontId="0" fillId="4" borderId="16" xfId="0" applyNumberFormat="1" applyFill="1" applyBorder="1"/>
    <xf numFmtId="0" fontId="0" fillId="0" borderId="17" xfId="0" applyBorder="1"/>
    <xf numFmtId="6" fontId="0" fillId="4" borderId="18" xfId="0" applyNumberFormat="1" applyFill="1" applyBorder="1"/>
    <xf numFmtId="10" fontId="0" fillId="4" borderId="18" xfId="0" applyNumberFormat="1" applyFill="1" applyBorder="1"/>
    <xf numFmtId="1" fontId="0" fillId="0" borderId="18" xfId="0" applyNumberFormat="1" applyFill="1" applyBorder="1"/>
    <xf numFmtId="0" fontId="0" fillId="0" borderId="19" xfId="0" applyBorder="1"/>
    <xf numFmtId="0" fontId="0" fillId="0" borderId="20" xfId="0" applyBorder="1"/>
    <xf numFmtId="0" fontId="0" fillId="4" borderId="18" xfId="0" applyFill="1" applyBorder="1"/>
    <xf numFmtId="9" fontId="0" fillId="4" borderId="18" xfId="3" applyFont="1" applyFill="1" applyBorder="1"/>
    <xf numFmtId="9" fontId="0" fillId="4" borderId="18" xfId="0" applyNumberFormat="1" applyFill="1" applyBorder="1"/>
    <xf numFmtId="0" fontId="0" fillId="0" borderId="18" xfId="0" applyFill="1" applyBorder="1"/>
    <xf numFmtId="0" fontId="0" fillId="0" borderId="20" xfId="0" applyFill="1" applyBorder="1"/>
    <xf numFmtId="1" fontId="0" fillId="4" borderId="18" xfId="0" applyNumberFormat="1" applyFill="1" applyBorder="1"/>
    <xf numFmtId="1" fontId="4" fillId="0" borderId="18" xfId="0" applyNumberFormat="1" applyFont="1" applyFill="1" applyBorder="1"/>
    <xf numFmtId="1" fontId="0" fillId="0" borderId="20" xfId="0" applyNumberFormat="1" applyFill="1" applyBorder="1"/>
    <xf numFmtId="0" fontId="3" fillId="0" borderId="16" xfId="0" applyFont="1" applyBorder="1"/>
    <xf numFmtId="0" fontId="3" fillId="0" borderId="14" xfId="0" applyFont="1" applyBorder="1"/>
    <xf numFmtId="166" fontId="0" fillId="0" borderId="6" xfId="0" applyNumberFormat="1" applyFill="1" applyBorder="1"/>
    <xf numFmtId="9" fontId="3" fillId="0" borderId="16" xfId="0" applyNumberFormat="1" applyFont="1" applyBorder="1"/>
    <xf numFmtId="1" fontId="0" fillId="0" borderId="2" xfId="0" applyNumberFormat="1" applyFill="1" applyBorder="1"/>
    <xf numFmtId="1" fontId="0" fillId="4" borderId="20" xfId="0" applyNumberFormat="1" applyFill="1" applyBorder="1"/>
    <xf numFmtId="1" fontId="0" fillId="6" borderId="18" xfId="0" applyNumberFormat="1" applyFill="1" applyBorder="1"/>
    <xf numFmtId="0" fontId="0" fillId="0" borderId="0" xfId="0" applyBorder="1"/>
    <xf numFmtId="1" fontId="0" fillId="0" borderId="0" xfId="0" applyNumberFormat="1" applyFill="1" applyBorder="1"/>
    <xf numFmtId="165" fontId="4" fillId="6" borderId="2" xfId="1" applyNumberFormat="1" applyFont="1" applyFill="1" applyBorder="1"/>
    <xf numFmtId="0" fontId="0" fillId="0" borderId="22" xfId="0" applyBorder="1"/>
    <xf numFmtId="0" fontId="3" fillId="0" borderId="22" xfId="0" applyFont="1" applyBorder="1"/>
    <xf numFmtId="0" fontId="3" fillId="0" borderId="21" xfId="0" applyFont="1" applyBorder="1"/>
    <xf numFmtId="0" fontId="3" fillId="0" borderId="0" xfId="0" applyFont="1" applyBorder="1"/>
    <xf numFmtId="8" fontId="0" fillId="0" borderId="14" xfId="0" applyNumberFormat="1" applyBorder="1"/>
    <xf numFmtId="9" fontId="0" fillId="0" borderId="18" xfId="3" applyFont="1" applyBorder="1"/>
    <xf numFmtId="8" fontId="0" fillId="0" borderId="24" xfId="0" applyNumberFormat="1" applyBorder="1"/>
    <xf numFmtId="9" fontId="0" fillId="0" borderId="20" xfId="3" applyFont="1" applyBorder="1"/>
    <xf numFmtId="44" fontId="0" fillId="0" borderId="23" xfId="0" applyNumberFormat="1" applyBorder="1"/>
    <xf numFmtId="8" fontId="0" fillId="0" borderId="23" xfId="0" applyNumberFormat="1" applyBorder="1"/>
    <xf numFmtId="9" fontId="0" fillId="0" borderId="16" xfId="3" applyFont="1" applyBorder="1"/>
    <xf numFmtId="0" fontId="0" fillId="4" borderId="0" xfId="0" applyFill="1" applyAlignment="1">
      <alignment horizontal="center" vertical="top" wrapText="1"/>
    </xf>
    <xf numFmtId="0" fontId="0" fillId="4" borderId="0" xfId="0" applyFill="1" applyAlignment="1">
      <alignment horizontal="left" vertical="top" wrapText="1"/>
    </xf>
    <xf numFmtId="0" fontId="3" fillId="0" borderId="0" xfId="0" applyFont="1" applyFill="1" applyBorder="1"/>
    <xf numFmtId="9" fontId="0" fillId="0" borderId="25" xfId="3" applyFont="1" applyBorder="1"/>
    <xf numFmtId="9" fontId="0" fillId="0" borderId="26" xfId="3" applyFont="1" applyBorder="1"/>
    <xf numFmtId="9" fontId="0" fillId="0" borderId="27" xfId="3" applyFont="1" applyBorder="1"/>
    <xf numFmtId="44" fontId="0" fillId="0" borderId="0" xfId="0" applyNumberFormat="1"/>
    <xf numFmtId="44" fontId="0" fillId="6" borderId="14" xfId="0" applyNumberFormat="1" applyFill="1" applyBorder="1"/>
    <xf numFmtId="44" fontId="0" fillId="6" borderId="24" xfId="0" applyNumberFormat="1" applyFill="1" applyBorder="1"/>
    <xf numFmtId="9" fontId="0" fillId="0" borderId="13" xfId="3" applyFont="1" applyBorder="1" applyAlignment="1">
      <alignment horizontal="center"/>
    </xf>
    <xf numFmtId="0" fontId="0" fillId="0" borderId="3" xfId="0" applyBorder="1" applyAlignment="1">
      <alignment horizontal="center"/>
    </xf>
    <xf numFmtId="44" fontId="2" fillId="4" borderId="12" xfId="2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50C03-E0AA-4710-B9A3-53D574AFC049}">
  <sheetPr>
    <tabColor rgb="FF00B050"/>
  </sheetPr>
  <dimension ref="A1:G55"/>
  <sheetViews>
    <sheetView tabSelected="1" topLeftCell="A30" workbookViewId="0">
      <selection activeCell="B25" sqref="B25"/>
    </sheetView>
  </sheetViews>
  <sheetFormatPr defaultRowHeight="14.4" x14ac:dyDescent="0.3"/>
  <cols>
    <col min="1" max="1" width="27.88671875" bestFit="1" customWidth="1"/>
    <col min="2" max="2" width="19.5546875" customWidth="1"/>
    <col min="3" max="3" width="40.33203125" bestFit="1" customWidth="1"/>
    <col min="4" max="4" width="23.77734375" customWidth="1"/>
    <col min="5" max="5" width="21.44140625" customWidth="1"/>
    <col min="6" max="6" width="18.88671875" bestFit="1" customWidth="1"/>
  </cols>
  <sheetData>
    <row r="1" spans="1:7" ht="35.4" customHeight="1" x14ac:dyDescent="0.3">
      <c r="A1" s="85" t="s">
        <v>29</v>
      </c>
      <c r="B1" s="85"/>
      <c r="C1" s="85"/>
      <c r="D1" s="42"/>
      <c r="E1" s="42"/>
      <c r="F1" s="42"/>
      <c r="G1" s="42"/>
    </row>
    <row r="2" spans="1:7" ht="15" thickBot="1" x14ac:dyDescent="0.35"/>
    <row r="3" spans="1:7" x14ac:dyDescent="0.3">
      <c r="A3" s="48" t="s">
        <v>0</v>
      </c>
      <c r="B3" s="49">
        <v>200000</v>
      </c>
      <c r="C3" t="s">
        <v>99</v>
      </c>
    </row>
    <row r="4" spans="1:7" x14ac:dyDescent="0.3">
      <c r="A4" s="50" t="s">
        <v>1</v>
      </c>
      <c r="B4" s="51">
        <v>751048</v>
      </c>
      <c r="C4" t="s">
        <v>100</v>
      </c>
    </row>
    <row r="5" spans="1:7" x14ac:dyDescent="0.3">
      <c r="A5" s="50" t="s">
        <v>102</v>
      </c>
      <c r="B5" s="52">
        <v>2.5000000000000001E-2</v>
      </c>
    </row>
    <row r="6" spans="1:7" x14ac:dyDescent="0.3">
      <c r="A6" s="50" t="s">
        <v>2</v>
      </c>
      <c r="B6" s="53">
        <f>ROUNDUP((B3/(B4*B5)),0)</f>
        <v>11</v>
      </c>
      <c r="C6" t="s">
        <v>92</v>
      </c>
    </row>
    <row r="7" spans="1:7" ht="15" thickBot="1" x14ac:dyDescent="0.35">
      <c r="A7" s="54" t="s">
        <v>93</v>
      </c>
      <c r="B7" s="55">
        <f>B46+B33+B211+B19+B10</f>
        <v>11</v>
      </c>
      <c r="C7" t="s">
        <v>103</v>
      </c>
    </row>
    <row r="8" spans="1:7" ht="15" thickBot="1" x14ac:dyDescent="0.35"/>
    <row r="9" spans="1:7" x14ac:dyDescent="0.3">
      <c r="A9" s="48"/>
      <c r="B9" s="67" t="s">
        <v>9</v>
      </c>
    </row>
    <row r="10" spans="1:7" x14ac:dyDescent="0.3">
      <c r="A10" s="50" t="s">
        <v>6</v>
      </c>
      <c r="B10" s="59">
        <f>ROUNDDOWN((B12*B11),0)</f>
        <v>3</v>
      </c>
      <c r="C10" t="s">
        <v>106</v>
      </c>
    </row>
    <row r="11" spans="1:7" x14ac:dyDescent="0.3">
      <c r="A11" s="50" t="s">
        <v>7</v>
      </c>
      <c r="B11" s="57">
        <v>0.25</v>
      </c>
    </row>
    <row r="12" spans="1:7" ht="15" thickBot="1" x14ac:dyDescent="0.35">
      <c r="A12" s="54" t="s">
        <v>8</v>
      </c>
      <c r="B12" s="69">
        <v>12</v>
      </c>
    </row>
    <row r="13" spans="1:7" hidden="1" x14ac:dyDescent="0.3">
      <c r="A13" t="s">
        <v>16</v>
      </c>
      <c r="B13" s="1">
        <f>B10*B5*B4</f>
        <v>56328.600000000006</v>
      </c>
    </row>
    <row r="14" spans="1:7" hidden="1" x14ac:dyDescent="0.3">
      <c r="A14" t="s">
        <v>17</v>
      </c>
      <c r="B14" s="4">
        <f>125*12</f>
        <v>1500</v>
      </c>
    </row>
    <row r="15" spans="1:7" hidden="1" x14ac:dyDescent="0.3">
      <c r="A15" t="s">
        <v>18</v>
      </c>
      <c r="B15" s="2">
        <f>(B13-B14)/B14</f>
        <v>36.552400000000006</v>
      </c>
    </row>
    <row r="17" spans="1:3" ht="15" thickBot="1" x14ac:dyDescent="0.35"/>
    <row r="18" spans="1:3" x14ac:dyDescent="0.3">
      <c r="A18" s="48"/>
      <c r="B18" s="64" t="s">
        <v>4</v>
      </c>
    </row>
    <row r="19" spans="1:3" x14ac:dyDescent="0.3">
      <c r="A19" s="50" t="s">
        <v>6</v>
      </c>
      <c r="B19" s="59">
        <f>ROUNDDOWN((B21*B20),0)</f>
        <v>2</v>
      </c>
      <c r="C19" t="s">
        <v>106</v>
      </c>
    </row>
    <row r="20" spans="1:3" x14ac:dyDescent="0.3">
      <c r="A20" s="50" t="s">
        <v>7</v>
      </c>
      <c r="B20" s="57">
        <v>0.5</v>
      </c>
    </row>
    <row r="21" spans="1:3" x14ac:dyDescent="0.3">
      <c r="A21" s="50" t="s">
        <v>8</v>
      </c>
      <c r="B21" s="70">
        <f>B23*B22*B24</f>
        <v>4</v>
      </c>
    </row>
    <row r="22" spans="1:3" x14ac:dyDescent="0.3">
      <c r="A22" s="50" t="s">
        <v>11</v>
      </c>
      <c r="B22" s="58">
        <v>0.25</v>
      </c>
      <c r="C22" t="s">
        <v>13</v>
      </c>
    </row>
    <row r="23" spans="1:3" x14ac:dyDescent="0.3">
      <c r="A23" s="50" t="s">
        <v>10</v>
      </c>
      <c r="B23" s="58">
        <v>0.05</v>
      </c>
      <c r="C23" t="s">
        <v>107</v>
      </c>
    </row>
    <row r="24" spans="1:3" x14ac:dyDescent="0.3">
      <c r="A24" s="50" t="s">
        <v>12</v>
      </c>
      <c r="B24" s="56">
        <v>320</v>
      </c>
    </row>
    <row r="25" spans="1:3" ht="15" thickBot="1" x14ac:dyDescent="0.35">
      <c r="A25" s="54" t="s">
        <v>21</v>
      </c>
      <c r="B25" s="60">
        <f>B24*12</f>
        <v>3840</v>
      </c>
      <c r="C25" t="s">
        <v>94</v>
      </c>
    </row>
    <row r="26" spans="1:3" hidden="1" x14ac:dyDescent="0.3">
      <c r="A26" t="s">
        <v>19</v>
      </c>
      <c r="B26" s="3">
        <v>1</v>
      </c>
    </row>
    <row r="27" spans="1:3" hidden="1" x14ac:dyDescent="0.3">
      <c r="A27" t="s">
        <v>16</v>
      </c>
      <c r="B27" s="5">
        <f>B19*B5*B4</f>
        <v>37552.400000000001</v>
      </c>
    </row>
    <row r="28" spans="1:3" hidden="1" x14ac:dyDescent="0.3">
      <c r="A28" t="s">
        <v>20</v>
      </c>
      <c r="B28" s="6">
        <f>B24*B26*12</f>
        <v>3840</v>
      </c>
    </row>
    <row r="29" spans="1:3" hidden="1" x14ac:dyDescent="0.3">
      <c r="A29" t="s">
        <v>18</v>
      </c>
      <c r="B29" s="2">
        <f>(B27-B28)/B28</f>
        <v>8.7792708333333334</v>
      </c>
    </row>
    <row r="30" spans="1:3" x14ac:dyDescent="0.3">
      <c r="B30" s="2"/>
    </row>
    <row r="31" spans="1:3" ht="15" thickBot="1" x14ac:dyDescent="0.35"/>
    <row r="32" spans="1:3" x14ac:dyDescent="0.3">
      <c r="A32" s="48"/>
      <c r="B32" s="64" t="s">
        <v>5</v>
      </c>
    </row>
    <row r="33" spans="1:3" x14ac:dyDescent="0.3">
      <c r="A33" s="50" t="s">
        <v>6</v>
      </c>
      <c r="B33" s="59">
        <f>ROUNDDOWN((B35*B34),0)</f>
        <v>4</v>
      </c>
      <c r="C33" t="s">
        <v>106</v>
      </c>
    </row>
    <row r="34" spans="1:3" x14ac:dyDescent="0.3">
      <c r="A34" s="50" t="s">
        <v>7</v>
      </c>
      <c r="B34" s="57">
        <v>0.75</v>
      </c>
    </row>
    <row r="35" spans="1:3" x14ac:dyDescent="0.3">
      <c r="A35" s="50" t="s">
        <v>8</v>
      </c>
      <c r="B35" s="53">
        <f>B36*B37</f>
        <v>6</v>
      </c>
    </row>
    <row r="36" spans="1:3" x14ac:dyDescent="0.3">
      <c r="A36" s="50" t="s">
        <v>28</v>
      </c>
      <c r="B36" s="57">
        <v>0.02</v>
      </c>
      <c r="C36" t="s">
        <v>101</v>
      </c>
    </row>
    <row r="37" spans="1:3" x14ac:dyDescent="0.3">
      <c r="A37" s="50" t="s">
        <v>104</v>
      </c>
      <c r="B37" s="61">
        <v>300</v>
      </c>
    </row>
    <row r="38" spans="1:3" x14ac:dyDescent="0.3">
      <c r="A38" s="50" t="s">
        <v>14</v>
      </c>
      <c r="B38" s="56">
        <v>12</v>
      </c>
      <c r="C38" t="s">
        <v>15</v>
      </c>
    </row>
    <row r="39" spans="1:3" x14ac:dyDescent="0.3">
      <c r="A39" s="50" t="s">
        <v>105</v>
      </c>
      <c r="B39" s="62">
        <f>B35*B38*B37</f>
        <v>21600</v>
      </c>
    </row>
    <row r="40" spans="1:3" x14ac:dyDescent="0.3">
      <c r="A40" s="50" t="s">
        <v>22</v>
      </c>
      <c r="B40" s="53">
        <f>B39/12</f>
        <v>1800</v>
      </c>
    </row>
    <row r="41" spans="1:3" x14ac:dyDescent="0.3">
      <c r="A41" s="50" t="s">
        <v>23</v>
      </c>
      <c r="B41" s="53">
        <f>B39/52</f>
        <v>415.38461538461536</v>
      </c>
    </row>
    <row r="42" spans="1:3" ht="15" thickBot="1" x14ac:dyDescent="0.35">
      <c r="A42" s="54" t="s">
        <v>24</v>
      </c>
      <c r="B42" s="63">
        <f>B41/5</f>
        <v>83.076923076923066</v>
      </c>
      <c r="C42" t="s">
        <v>101</v>
      </c>
    </row>
    <row r="43" spans="1:3" x14ac:dyDescent="0.3">
      <c r="A43" s="71"/>
      <c r="B43" s="72"/>
    </row>
    <row r="44" spans="1:3" ht="15" thickBot="1" x14ac:dyDescent="0.35"/>
    <row r="45" spans="1:3" x14ac:dyDescent="0.3">
      <c r="A45" s="48"/>
      <c r="B45" s="64" t="s">
        <v>25</v>
      </c>
    </row>
    <row r="46" spans="1:3" x14ac:dyDescent="0.3">
      <c r="A46" s="50" t="s">
        <v>6</v>
      </c>
      <c r="B46" s="59">
        <f>ROUNDDOWN((B48*B47),0)</f>
        <v>2</v>
      </c>
      <c r="C46" t="s">
        <v>106</v>
      </c>
    </row>
    <row r="47" spans="1:3" x14ac:dyDescent="0.3">
      <c r="A47" s="50" t="s">
        <v>7</v>
      </c>
      <c r="B47" s="57">
        <v>1</v>
      </c>
    </row>
    <row r="48" spans="1:3" x14ac:dyDescent="0.3">
      <c r="A48" s="50" t="s">
        <v>8</v>
      </c>
      <c r="B48" s="53">
        <f>B49*B50</f>
        <v>2.1</v>
      </c>
    </row>
    <row r="49" spans="1:3" x14ac:dyDescent="0.3">
      <c r="A49" s="50" t="s">
        <v>26</v>
      </c>
      <c r="B49" s="57">
        <v>7.0000000000000007E-2</v>
      </c>
      <c r="C49" t="s">
        <v>101</v>
      </c>
    </row>
    <row r="50" spans="1:3" x14ac:dyDescent="0.3">
      <c r="A50" s="50" t="s">
        <v>27</v>
      </c>
      <c r="B50" s="61">
        <v>30</v>
      </c>
    </row>
    <row r="51" spans="1:3" x14ac:dyDescent="0.3">
      <c r="A51" s="50" t="s">
        <v>14</v>
      </c>
      <c r="B51" s="56">
        <v>12</v>
      </c>
      <c r="C51" t="s">
        <v>15</v>
      </c>
    </row>
    <row r="52" spans="1:3" x14ac:dyDescent="0.3">
      <c r="A52" s="50" t="s">
        <v>105</v>
      </c>
      <c r="B52" s="62">
        <f>B48*B51*B50</f>
        <v>756.00000000000011</v>
      </c>
    </row>
    <row r="53" spans="1:3" x14ac:dyDescent="0.3">
      <c r="A53" s="50" t="s">
        <v>22</v>
      </c>
      <c r="B53" s="53">
        <f>B52/12</f>
        <v>63.000000000000007</v>
      </c>
    </row>
    <row r="54" spans="1:3" x14ac:dyDescent="0.3">
      <c r="A54" s="50" t="s">
        <v>23</v>
      </c>
      <c r="B54" s="53">
        <f>B52/52</f>
        <v>14.53846153846154</v>
      </c>
    </row>
    <row r="55" spans="1:3" ht="15" thickBot="1" x14ac:dyDescent="0.35">
      <c r="A55" s="54" t="s">
        <v>24</v>
      </c>
      <c r="B55" s="63">
        <f>B54/5</f>
        <v>2.907692307692308</v>
      </c>
      <c r="C55" t="s">
        <v>101</v>
      </c>
    </row>
  </sheetData>
  <mergeCells count="1">
    <mergeCell ref="A1:C1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B81FF-2180-4DBD-A324-B3FAD948952F}">
  <dimension ref="A1:N25"/>
  <sheetViews>
    <sheetView workbookViewId="0">
      <selection activeCell="J22" sqref="J22"/>
    </sheetView>
  </sheetViews>
  <sheetFormatPr defaultRowHeight="14.4" x14ac:dyDescent="0.3"/>
  <cols>
    <col min="1" max="1" width="2.109375" bestFit="1" customWidth="1"/>
    <col min="2" max="2" width="21.44140625" bestFit="1" customWidth="1"/>
    <col min="3" max="3" width="9.5546875" bestFit="1" customWidth="1"/>
    <col min="5" max="5" width="17.21875" bestFit="1" customWidth="1"/>
    <col min="6" max="6" width="12.109375" bestFit="1" customWidth="1"/>
    <col min="7" max="7" width="11.109375" bestFit="1" customWidth="1"/>
    <col min="8" max="8" width="14.77734375" bestFit="1" customWidth="1"/>
    <col min="10" max="10" width="17.5546875" bestFit="1" customWidth="1"/>
    <col min="11" max="11" width="11.109375" bestFit="1" customWidth="1"/>
    <col min="12" max="12" width="10.5546875" bestFit="1" customWidth="1"/>
  </cols>
  <sheetData>
    <row r="1" spans="1:14" ht="35.4" customHeight="1" x14ac:dyDescent="0.3">
      <c r="A1" s="86" t="s">
        <v>29</v>
      </c>
      <c r="B1" s="86"/>
      <c r="C1" s="86"/>
      <c r="D1" s="86"/>
      <c r="E1" s="86"/>
      <c r="F1" s="86"/>
      <c r="G1" s="86"/>
    </row>
    <row r="2" spans="1:14" x14ac:dyDescent="0.3">
      <c r="A2" s="7"/>
    </row>
    <row r="3" spans="1:14" ht="15" thickBot="1" x14ac:dyDescent="0.35">
      <c r="A3" s="7"/>
      <c r="B3" s="8" t="s">
        <v>30</v>
      </c>
      <c r="E3" s="8" t="s">
        <v>31</v>
      </c>
      <c r="F3" s="8" t="s">
        <v>32</v>
      </c>
      <c r="G3" s="8" t="s">
        <v>33</v>
      </c>
      <c r="J3" s="77" t="s">
        <v>18</v>
      </c>
      <c r="K3" s="77" t="s">
        <v>134</v>
      </c>
      <c r="L3" s="77" t="s">
        <v>135</v>
      </c>
      <c r="M3" s="77" t="s">
        <v>18</v>
      </c>
      <c r="N3" s="87" t="s">
        <v>136</v>
      </c>
    </row>
    <row r="4" spans="1:14" x14ac:dyDescent="0.3">
      <c r="A4" s="9" t="s">
        <v>34</v>
      </c>
      <c r="B4" s="10" t="s">
        <v>35</v>
      </c>
      <c r="C4" s="68">
        <f>'Start Here'!B6</f>
        <v>11</v>
      </c>
      <c r="D4" s="11"/>
      <c r="E4" s="10" t="s">
        <v>36</v>
      </c>
      <c r="F4" s="12">
        <f>C4*C5*C6</f>
        <v>206538.2</v>
      </c>
      <c r="G4" s="13">
        <f>$F$4/12</f>
        <v>17211.516666666666</v>
      </c>
      <c r="H4" s="95" t="s">
        <v>137</v>
      </c>
      <c r="J4" s="48" t="s">
        <v>3</v>
      </c>
      <c r="K4" s="82">
        <f>F13</f>
        <v>1500</v>
      </c>
      <c r="L4" s="83">
        <f>'Start Here'!B10*'Start Here'!B5*'Start Here'!B4</f>
        <v>56328.600000000006</v>
      </c>
      <c r="M4" s="88">
        <f>(L4-K4)/K4</f>
        <v>36.552400000000006</v>
      </c>
      <c r="N4" s="84">
        <f>(L4-K4)/L4</f>
        <v>0.97337054356046482</v>
      </c>
    </row>
    <row r="5" spans="1:14" ht="15" thickBot="1" x14ac:dyDescent="0.35">
      <c r="A5" s="9" t="s">
        <v>37</v>
      </c>
      <c r="B5" s="14" t="s">
        <v>38</v>
      </c>
      <c r="C5" s="43">
        <f>'Start Here'!B4</f>
        <v>751048</v>
      </c>
      <c r="D5" s="15"/>
      <c r="E5" s="14" t="s">
        <v>39</v>
      </c>
      <c r="F5" s="16">
        <f>F4*C7</f>
        <v>41307.640000000007</v>
      </c>
      <c r="G5" s="17">
        <f>$F$5/12</f>
        <v>3442.3033333333337</v>
      </c>
      <c r="H5" s="94">
        <f>F6/F4</f>
        <v>7.080724050078871E-2</v>
      </c>
      <c r="J5" s="50" t="s">
        <v>133</v>
      </c>
      <c r="K5" s="92">
        <f>'Start Here'!B24*'Budget + ROI'!C11*12*'Budget + ROI'!C12+('Start Here'!B37/'Budget + ROI'!C10*'Budget + ROI'!F12)</f>
        <v>4251.4285714285716</v>
      </c>
      <c r="L5" s="78">
        <f>'Start Here'!B19*'Start Here'!B5*'Start Here'!B4</f>
        <v>37552.400000000001</v>
      </c>
      <c r="M5" s="89">
        <f t="shared" ref="M5:M7" si="0">(L5-K5)/K5</f>
        <v>7.8328897849462367</v>
      </c>
      <c r="N5" s="79">
        <f t="shared" ref="N5:N7" si="1">(L5-K5)/L5</f>
        <v>0.88678676805134771</v>
      </c>
    </row>
    <row r="6" spans="1:14" x14ac:dyDescent="0.3">
      <c r="A6" s="9" t="s">
        <v>40</v>
      </c>
      <c r="B6" s="14" t="s">
        <v>41</v>
      </c>
      <c r="C6" s="66">
        <f>'Start Here'!B5</f>
        <v>2.5000000000000001E-2</v>
      </c>
      <c r="D6" s="15"/>
      <c r="E6" s="14" t="s">
        <v>42</v>
      </c>
      <c r="F6" s="16">
        <f>SUM(F8:F25)</f>
        <v>14624.4</v>
      </c>
      <c r="G6" s="17">
        <f>SUM(G8:G25)</f>
        <v>1218.7</v>
      </c>
      <c r="J6" s="50" t="s">
        <v>5</v>
      </c>
      <c r="K6" s="92">
        <f>F14+F17+F18+'Start Here'!B37/('Start Here'!B24+'Start Here'!B37)*'Budget + ROI'!F24+'Start Here'!B37/('Start Here'!B37+'Start Here'!B50)*'Budget + ROI'!F12+'Start Here'!B37/('Start Here'!B37+'Start Here'!B24)*'Budget + ROI'!F11</f>
        <v>4282.2668621700877</v>
      </c>
      <c r="L6" s="78">
        <f>'Start Here'!B33*'Start Here'!B5*'Start Here'!B4</f>
        <v>75104.800000000003</v>
      </c>
      <c r="M6" s="89">
        <f t="shared" si="0"/>
        <v>16.538561331495298</v>
      </c>
      <c r="N6" s="79">
        <f t="shared" si="1"/>
        <v>0.94298278056568841</v>
      </c>
    </row>
    <row r="7" spans="1:14" ht="15" thickBot="1" x14ac:dyDescent="0.35">
      <c r="A7" s="9" t="s">
        <v>43</v>
      </c>
      <c r="B7" s="18" t="s">
        <v>44</v>
      </c>
      <c r="C7" s="19">
        <v>0.2</v>
      </c>
      <c r="D7" s="15"/>
      <c r="E7" s="18" t="s">
        <v>45</v>
      </c>
      <c r="F7" s="20">
        <f>F5-F6</f>
        <v>26683.240000000005</v>
      </c>
      <c r="G7" s="21">
        <f>G5-G6</f>
        <v>2223.6033333333335</v>
      </c>
      <c r="J7" s="54" t="s">
        <v>128</v>
      </c>
      <c r="K7" s="93">
        <f>F22+F23+F25+'Start Here'!B50/('Start Here'!B50+'Start Here'!B37)*'Budget + ROI'!F24</f>
        <v>2909.090909090909</v>
      </c>
      <c r="L7" s="80">
        <f>'Start Here'!B46*'Start Here'!B5*'Start Here'!B4</f>
        <v>37552.400000000001</v>
      </c>
      <c r="M7" s="90">
        <f t="shared" si="0"/>
        <v>11.908637499999999</v>
      </c>
      <c r="N7" s="81">
        <f t="shared" si="1"/>
        <v>0.9225324903577159</v>
      </c>
    </row>
    <row r="8" spans="1:14" x14ac:dyDescent="0.3">
      <c r="A8" s="9" t="s">
        <v>46</v>
      </c>
      <c r="B8" s="10" t="s">
        <v>47</v>
      </c>
      <c r="C8" s="22">
        <v>4</v>
      </c>
      <c r="D8" s="15"/>
      <c r="E8" s="23" t="s">
        <v>48</v>
      </c>
      <c r="F8" s="24">
        <f>C23</f>
        <v>0</v>
      </c>
      <c r="G8" s="25">
        <f>$F$8/12</f>
        <v>0</v>
      </c>
      <c r="H8" t="s">
        <v>95</v>
      </c>
      <c r="K8" s="91"/>
    </row>
    <row r="9" spans="1:14" ht="15" thickBot="1" x14ac:dyDescent="0.35">
      <c r="A9" s="9" t="s">
        <v>40</v>
      </c>
      <c r="B9" s="18" t="s">
        <v>49</v>
      </c>
      <c r="C9" s="26">
        <v>10</v>
      </c>
      <c r="D9" s="15"/>
      <c r="E9" s="27" t="s">
        <v>50</v>
      </c>
      <c r="F9" s="28">
        <f>C24</f>
        <v>0</v>
      </c>
      <c r="G9" s="29">
        <f>$F$9/12</f>
        <v>0</v>
      </c>
      <c r="H9" t="s">
        <v>95</v>
      </c>
    </row>
    <row r="10" spans="1:14" x14ac:dyDescent="0.3">
      <c r="A10" s="9" t="s">
        <v>51</v>
      </c>
      <c r="B10" s="10" t="s">
        <v>138</v>
      </c>
      <c r="C10" s="45">
        <f>'Start Here'!B24+'Start Here'!B50</f>
        <v>350</v>
      </c>
      <c r="D10" s="15"/>
      <c r="E10" s="27" t="s">
        <v>52</v>
      </c>
      <c r="F10" s="28">
        <f>C25</f>
        <v>0</v>
      </c>
      <c r="G10" s="29">
        <f>$F$10/12</f>
        <v>0</v>
      </c>
      <c r="H10" t="s">
        <v>95</v>
      </c>
    </row>
    <row r="11" spans="1:14" x14ac:dyDescent="0.3">
      <c r="A11" s="9" t="s">
        <v>53</v>
      </c>
      <c r="B11" s="14" t="s">
        <v>54</v>
      </c>
      <c r="C11" s="30">
        <v>1</v>
      </c>
      <c r="D11" s="15"/>
      <c r="E11" s="27" t="s">
        <v>55</v>
      </c>
      <c r="F11" s="28">
        <f>C10*C11*C12*12</f>
        <v>4200</v>
      </c>
      <c r="G11" s="29">
        <f>$F$11/12</f>
        <v>350</v>
      </c>
      <c r="H11" t="s">
        <v>98</v>
      </c>
    </row>
    <row r="12" spans="1:14" ht="15" thickBot="1" x14ac:dyDescent="0.35">
      <c r="A12" s="9" t="s">
        <v>56</v>
      </c>
      <c r="B12" s="18" t="s">
        <v>57</v>
      </c>
      <c r="C12" s="26">
        <v>1</v>
      </c>
      <c r="D12" s="15"/>
      <c r="E12" s="27" t="s">
        <v>58</v>
      </c>
      <c r="F12" s="28">
        <f>C8*C9*12</f>
        <v>480</v>
      </c>
      <c r="G12" s="29">
        <f>$F$12/12</f>
        <v>40</v>
      </c>
      <c r="H12" t="s">
        <v>98</v>
      </c>
    </row>
    <row r="13" spans="1:14" ht="15" thickBot="1" x14ac:dyDescent="0.35">
      <c r="A13" s="9" t="s">
        <v>59</v>
      </c>
      <c r="B13" s="31" t="s">
        <v>60</v>
      </c>
      <c r="C13" s="44">
        <f>IF('Start Here'!B10&gt;0,125, 0)</f>
        <v>125</v>
      </c>
      <c r="D13" s="15"/>
      <c r="E13" s="27" t="s">
        <v>9</v>
      </c>
      <c r="F13" s="28">
        <f>C13*12</f>
        <v>1500</v>
      </c>
      <c r="G13" s="29">
        <f>$F$13/12</f>
        <v>125</v>
      </c>
      <c r="H13" t="s">
        <v>3</v>
      </c>
    </row>
    <row r="14" spans="1:14" x14ac:dyDescent="0.3">
      <c r="A14" s="9" t="s">
        <v>61</v>
      </c>
      <c r="B14" s="10" t="s">
        <v>62</v>
      </c>
      <c r="C14" s="33">
        <v>20</v>
      </c>
      <c r="D14" s="15"/>
      <c r="E14" s="27" t="s">
        <v>63</v>
      </c>
      <c r="F14" s="28">
        <f>C14*C15*12</f>
        <v>720</v>
      </c>
      <c r="G14" s="29">
        <f>$F$14/12</f>
        <v>60</v>
      </c>
      <c r="H14" t="s">
        <v>5</v>
      </c>
    </row>
    <row r="15" spans="1:14" ht="15" thickBot="1" x14ac:dyDescent="0.35">
      <c r="A15" s="9" t="s">
        <v>40</v>
      </c>
      <c r="B15" s="18" t="s">
        <v>64</v>
      </c>
      <c r="C15" s="26">
        <v>3</v>
      </c>
      <c r="D15" s="15"/>
      <c r="E15" s="27" t="s">
        <v>65</v>
      </c>
      <c r="F15" s="28">
        <f>C16*C17*C18</f>
        <v>2592</v>
      </c>
      <c r="G15" s="29">
        <f>$F$15/12</f>
        <v>216</v>
      </c>
      <c r="H15" t="s">
        <v>4</v>
      </c>
    </row>
    <row r="16" spans="1:14" x14ac:dyDescent="0.3">
      <c r="A16" s="9" t="s">
        <v>66</v>
      </c>
      <c r="B16" s="10" t="s">
        <v>67</v>
      </c>
      <c r="C16" s="73">
        <f>'Start Here'!B24</f>
        <v>320</v>
      </c>
      <c r="D16" s="15"/>
      <c r="E16" s="27" t="s">
        <v>68</v>
      </c>
      <c r="F16" s="28">
        <f>C21</f>
        <v>500</v>
      </c>
      <c r="G16" s="29">
        <f>$F$16/12</f>
        <v>41.666666666666664</v>
      </c>
      <c r="H16" t="s">
        <v>5</v>
      </c>
    </row>
    <row r="17" spans="1:8" x14ac:dyDescent="0.3">
      <c r="A17" s="9" t="s">
        <v>69</v>
      </c>
      <c r="B17" s="14" t="s">
        <v>70</v>
      </c>
      <c r="C17" s="34">
        <v>1.35</v>
      </c>
      <c r="D17" s="15"/>
      <c r="E17" s="27" t="s">
        <v>71</v>
      </c>
      <c r="F17" s="28">
        <f>C19*12</f>
        <v>48</v>
      </c>
      <c r="G17" s="29">
        <f>$F$17/12</f>
        <v>4</v>
      </c>
      <c r="H17" t="s">
        <v>95</v>
      </c>
    </row>
    <row r="18" spans="1:8" ht="15" thickBot="1" x14ac:dyDescent="0.35">
      <c r="A18" s="9" t="s">
        <v>72</v>
      </c>
      <c r="B18" s="14" t="s">
        <v>73</v>
      </c>
      <c r="C18" s="35">
        <v>6</v>
      </c>
      <c r="D18" s="15"/>
      <c r="E18" s="27" t="s">
        <v>74</v>
      </c>
      <c r="F18" s="28">
        <f>C22</f>
        <v>465</v>
      </c>
      <c r="G18" s="29">
        <f>$F$18/12</f>
        <v>38.75</v>
      </c>
      <c r="H18" t="s">
        <v>5</v>
      </c>
    </row>
    <row r="19" spans="1:8" ht="15" thickBot="1" x14ac:dyDescent="0.35">
      <c r="A19" s="9" t="s">
        <v>75</v>
      </c>
      <c r="B19" s="31" t="s">
        <v>76</v>
      </c>
      <c r="C19" s="32">
        <v>4</v>
      </c>
      <c r="D19" s="15"/>
      <c r="E19" s="27" t="s">
        <v>77</v>
      </c>
      <c r="F19" s="28">
        <f>C20</f>
        <v>119.4</v>
      </c>
      <c r="G19" s="29">
        <f>$F$19/12</f>
        <v>9.9500000000000011</v>
      </c>
      <c r="H19" t="s">
        <v>95</v>
      </c>
    </row>
    <row r="20" spans="1:8" ht="15" thickBot="1" x14ac:dyDescent="0.35">
      <c r="A20" s="9" t="s">
        <v>78</v>
      </c>
      <c r="B20" s="31" t="s">
        <v>79</v>
      </c>
      <c r="C20" s="32">
        <v>119.4</v>
      </c>
      <c r="D20" s="15"/>
      <c r="E20" s="36" t="s">
        <v>80</v>
      </c>
      <c r="F20" s="37">
        <v>0</v>
      </c>
      <c r="G20" s="29">
        <f>$F$20/12</f>
        <v>0</v>
      </c>
    </row>
    <row r="21" spans="1:8" ht="15" thickBot="1" x14ac:dyDescent="0.35">
      <c r="A21" s="9" t="s">
        <v>81</v>
      </c>
      <c r="B21" s="31" t="s">
        <v>82</v>
      </c>
      <c r="C21" s="32">
        <v>500</v>
      </c>
      <c r="D21" s="15"/>
      <c r="E21" s="36" t="s">
        <v>80</v>
      </c>
      <c r="F21" s="37">
        <v>0</v>
      </c>
      <c r="G21" s="29">
        <f>$F$21/12</f>
        <v>0</v>
      </c>
    </row>
    <row r="22" spans="1:8" ht="15" thickBot="1" x14ac:dyDescent="0.35">
      <c r="A22" s="9" t="s">
        <v>83</v>
      </c>
      <c r="B22" s="31" t="s">
        <v>84</v>
      </c>
      <c r="C22" s="96">
        <v>465</v>
      </c>
      <c r="D22" s="15"/>
      <c r="E22" s="36" t="s">
        <v>85</v>
      </c>
      <c r="F22" s="37">
        <v>1000</v>
      </c>
      <c r="G22" s="29">
        <f>$F$22/12</f>
        <v>83.333333333333329</v>
      </c>
      <c r="H22" t="s">
        <v>91</v>
      </c>
    </row>
    <row r="23" spans="1:8" ht="15" thickBot="1" x14ac:dyDescent="0.35">
      <c r="A23" s="9" t="s">
        <v>86</v>
      </c>
      <c r="B23" s="18" t="s">
        <v>48</v>
      </c>
      <c r="C23" s="26"/>
      <c r="D23" s="15"/>
      <c r="E23" s="36" t="s">
        <v>87</v>
      </c>
      <c r="F23" s="37">
        <v>300</v>
      </c>
      <c r="G23" s="29">
        <f>$F$23/12</f>
        <v>25</v>
      </c>
      <c r="H23" t="s">
        <v>91</v>
      </c>
    </row>
    <row r="24" spans="1:8" ht="15" thickBot="1" x14ac:dyDescent="0.35">
      <c r="A24" s="9" t="s">
        <v>88</v>
      </c>
      <c r="B24" s="31" t="s">
        <v>50</v>
      </c>
      <c r="C24" s="32"/>
      <c r="D24" s="15"/>
      <c r="E24" s="36" t="s">
        <v>96</v>
      </c>
      <c r="F24" s="37">
        <v>1200</v>
      </c>
      <c r="G24" s="29">
        <f>$F$24/12</f>
        <v>100</v>
      </c>
      <c r="H24" t="s">
        <v>97</v>
      </c>
    </row>
    <row r="25" spans="1:8" ht="15" thickBot="1" x14ac:dyDescent="0.35">
      <c r="A25" s="9" t="s">
        <v>89</v>
      </c>
      <c r="B25" s="31" t="s">
        <v>52</v>
      </c>
      <c r="C25" s="32"/>
      <c r="D25" s="38"/>
      <c r="E25" s="39" t="s">
        <v>90</v>
      </c>
      <c r="F25" s="40">
        <v>1500</v>
      </c>
      <c r="G25" s="41">
        <f>$F$25/12</f>
        <v>125</v>
      </c>
      <c r="H25" t="s">
        <v>91</v>
      </c>
    </row>
  </sheetData>
  <mergeCells count="1">
    <mergeCell ref="A1:G1"/>
  </mergeCells>
  <conditionalFormatting sqref="F7:G7">
    <cfRule type="cellIs" dxfId="2" priority="1" operator="lessThan">
      <formula>0</formula>
    </cfRule>
    <cfRule type="cellIs" dxfId="1" priority="2" operator="equal">
      <formula>0</formula>
    </cfRule>
    <cfRule type="cellIs" dxfId="0" priority="3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BF296-895C-4592-A13E-DB984AE8518A}">
  <dimension ref="A1:M62"/>
  <sheetViews>
    <sheetView topLeftCell="A40" workbookViewId="0">
      <selection activeCell="F6" sqref="F6"/>
    </sheetView>
  </sheetViews>
  <sheetFormatPr defaultRowHeight="14.4" x14ac:dyDescent="0.3"/>
  <cols>
    <col min="1" max="1" width="17.77734375" style="8" bestFit="1" customWidth="1"/>
    <col min="2" max="2" width="16.77734375" customWidth="1"/>
    <col min="3" max="3" width="11.33203125" bestFit="1" customWidth="1"/>
    <col min="4" max="4" width="27.77734375" bestFit="1" customWidth="1"/>
    <col min="5" max="5" width="13.44140625" customWidth="1"/>
    <col min="6" max="6" width="26.109375" bestFit="1" customWidth="1"/>
    <col min="7" max="7" width="13.44140625" customWidth="1"/>
    <col min="8" max="9" width="13.21875" customWidth="1"/>
    <col min="10" max="10" width="12.77734375" customWidth="1"/>
    <col min="11" max="11" width="17.44140625" bestFit="1" customWidth="1"/>
    <col min="12" max="12" width="14.21875" customWidth="1"/>
    <col min="13" max="13" width="12.5546875" bestFit="1" customWidth="1"/>
  </cols>
  <sheetData>
    <row r="1" spans="1:13" ht="35.4" customHeight="1" x14ac:dyDescent="0.3">
      <c r="A1" s="85" t="s">
        <v>29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 x14ac:dyDescent="0.3">
      <c r="B2" s="46"/>
      <c r="C2" s="65" t="s">
        <v>113</v>
      </c>
      <c r="D2" s="65" t="s">
        <v>132</v>
      </c>
      <c r="E2" s="65" t="s">
        <v>8</v>
      </c>
      <c r="F2" s="65" t="s">
        <v>131</v>
      </c>
      <c r="G2" s="65" t="s">
        <v>114</v>
      </c>
      <c r="H2" s="65" t="s">
        <v>108</v>
      </c>
      <c r="I2" s="65" t="s">
        <v>130</v>
      </c>
      <c r="J2" s="65" t="s">
        <v>109</v>
      </c>
      <c r="K2" s="65" t="s">
        <v>110</v>
      </c>
      <c r="L2" s="65" t="s">
        <v>111</v>
      </c>
      <c r="M2" s="65" t="s">
        <v>112</v>
      </c>
    </row>
    <row r="3" spans="1:13" x14ac:dyDescent="0.3">
      <c r="A3" s="8" t="s">
        <v>3</v>
      </c>
      <c r="B3" s="46" t="s">
        <v>115</v>
      </c>
      <c r="C3" s="47"/>
      <c r="D3" s="46" t="e">
        <f>C3/E3</f>
        <v>#DIV/0!</v>
      </c>
      <c r="E3" s="47"/>
      <c r="F3" s="46" t="e">
        <f>E3/G3</f>
        <v>#DIV/0!</v>
      </c>
      <c r="G3" s="46">
        <f>SUM(H3:M3)</f>
        <v>0</v>
      </c>
      <c r="H3" s="47"/>
      <c r="I3" s="47"/>
      <c r="J3" s="47"/>
      <c r="K3" s="47"/>
      <c r="L3" s="47"/>
      <c r="M3" s="47"/>
    </row>
    <row r="4" spans="1:13" x14ac:dyDescent="0.3">
      <c r="B4" s="46" t="s">
        <v>116</v>
      </c>
      <c r="C4" s="47"/>
      <c r="D4" s="46" t="e">
        <f t="shared" ref="D4:D15" si="0">C4/E4</f>
        <v>#DIV/0!</v>
      </c>
      <c r="E4" s="47"/>
      <c r="F4" s="46" t="e">
        <f t="shared" ref="F4:F15" si="1">E4/G4</f>
        <v>#DIV/0!</v>
      </c>
      <c r="G4" s="46">
        <f t="shared" ref="G4:G14" si="2">SUM(H4:M4)</f>
        <v>0</v>
      </c>
      <c r="H4" s="47"/>
      <c r="I4" s="47"/>
      <c r="J4" s="47"/>
      <c r="K4" s="47"/>
      <c r="L4" s="47"/>
      <c r="M4" s="47"/>
    </row>
    <row r="5" spans="1:13" x14ac:dyDescent="0.3">
      <c r="B5" s="46" t="s">
        <v>119</v>
      </c>
      <c r="C5" s="47"/>
      <c r="D5" s="46" t="e">
        <f t="shared" si="0"/>
        <v>#DIV/0!</v>
      </c>
      <c r="E5" s="47"/>
      <c r="F5" s="46" t="e">
        <f t="shared" si="1"/>
        <v>#DIV/0!</v>
      </c>
      <c r="G5" s="46">
        <f t="shared" si="2"/>
        <v>0</v>
      </c>
      <c r="H5" s="47"/>
      <c r="I5" s="47"/>
      <c r="J5" s="47"/>
      <c r="K5" s="47"/>
      <c r="L5" s="47"/>
      <c r="M5" s="47"/>
    </row>
    <row r="6" spans="1:13" x14ac:dyDescent="0.3">
      <c r="B6" s="46" t="s">
        <v>117</v>
      </c>
      <c r="C6" s="47"/>
      <c r="D6" s="46" t="e">
        <f t="shared" si="0"/>
        <v>#DIV/0!</v>
      </c>
      <c r="E6" s="47"/>
      <c r="F6" s="46" t="e">
        <f t="shared" si="1"/>
        <v>#DIV/0!</v>
      </c>
      <c r="G6" s="46">
        <f t="shared" si="2"/>
        <v>0</v>
      </c>
      <c r="H6" s="47"/>
      <c r="I6" s="47"/>
      <c r="J6" s="47"/>
      <c r="K6" s="47"/>
      <c r="L6" s="47"/>
      <c r="M6" s="47"/>
    </row>
    <row r="7" spans="1:13" x14ac:dyDescent="0.3">
      <c r="B7" s="46" t="s">
        <v>118</v>
      </c>
      <c r="C7" s="47"/>
      <c r="D7" s="46" t="e">
        <f t="shared" si="0"/>
        <v>#DIV/0!</v>
      </c>
      <c r="E7" s="47"/>
      <c r="F7" s="46" t="e">
        <f t="shared" si="1"/>
        <v>#DIV/0!</v>
      </c>
      <c r="G7" s="46">
        <f t="shared" si="2"/>
        <v>0</v>
      </c>
      <c r="H7" s="47"/>
      <c r="I7" s="47"/>
      <c r="J7" s="47"/>
      <c r="K7" s="47"/>
      <c r="L7" s="47"/>
      <c r="M7" s="47"/>
    </row>
    <row r="8" spans="1:13" x14ac:dyDescent="0.3">
      <c r="B8" s="46" t="s">
        <v>120</v>
      </c>
      <c r="C8" s="47"/>
      <c r="D8" s="46" t="e">
        <f t="shared" si="0"/>
        <v>#DIV/0!</v>
      </c>
      <c r="E8" s="47"/>
      <c r="F8" s="46" t="e">
        <f t="shared" si="1"/>
        <v>#DIV/0!</v>
      </c>
      <c r="G8" s="46">
        <f t="shared" si="2"/>
        <v>0</v>
      </c>
      <c r="H8" s="47"/>
      <c r="I8" s="47"/>
      <c r="J8" s="47"/>
      <c r="K8" s="47"/>
      <c r="L8" s="47"/>
      <c r="M8" s="47"/>
    </row>
    <row r="9" spans="1:13" x14ac:dyDescent="0.3">
      <c r="B9" s="46" t="s">
        <v>121</v>
      </c>
      <c r="C9" s="47"/>
      <c r="D9" s="46" t="e">
        <f t="shared" si="0"/>
        <v>#DIV/0!</v>
      </c>
      <c r="E9" s="47"/>
      <c r="F9" s="46" t="e">
        <f t="shared" si="1"/>
        <v>#DIV/0!</v>
      </c>
      <c r="G9" s="46">
        <f t="shared" si="2"/>
        <v>0</v>
      </c>
      <c r="H9" s="47"/>
      <c r="I9" s="47"/>
      <c r="J9" s="47"/>
      <c r="K9" s="47"/>
      <c r="L9" s="47"/>
      <c r="M9" s="47"/>
    </row>
    <row r="10" spans="1:13" x14ac:dyDescent="0.3">
      <c r="B10" s="46" t="s">
        <v>122</v>
      </c>
      <c r="C10" s="47"/>
      <c r="D10" s="46" t="e">
        <f t="shared" si="0"/>
        <v>#DIV/0!</v>
      </c>
      <c r="E10" s="47"/>
      <c r="F10" s="46" t="e">
        <f t="shared" si="1"/>
        <v>#DIV/0!</v>
      </c>
      <c r="G10" s="46">
        <f t="shared" si="2"/>
        <v>0</v>
      </c>
      <c r="H10" s="47"/>
      <c r="I10" s="47"/>
      <c r="J10" s="47"/>
      <c r="K10" s="47"/>
      <c r="L10" s="47"/>
      <c r="M10" s="47"/>
    </row>
    <row r="11" spans="1:13" x14ac:dyDescent="0.3">
      <c r="B11" s="46" t="s">
        <v>123</v>
      </c>
      <c r="C11" s="47"/>
      <c r="D11" s="46" t="e">
        <f t="shared" si="0"/>
        <v>#DIV/0!</v>
      </c>
      <c r="E11" s="47"/>
      <c r="F11" s="46" t="e">
        <f t="shared" si="1"/>
        <v>#DIV/0!</v>
      </c>
      <c r="G11" s="46">
        <f t="shared" si="2"/>
        <v>0</v>
      </c>
      <c r="H11" s="47"/>
      <c r="I11" s="47"/>
      <c r="J11" s="47"/>
      <c r="K11" s="47"/>
      <c r="L11" s="47"/>
      <c r="M11" s="47"/>
    </row>
    <row r="12" spans="1:13" x14ac:dyDescent="0.3">
      <c r="B12" s="46" t="s">
        <v>124</v>
      </c>
      <c r="C12" s="47"/>
      <c r="D12" s="46" t="e">
        <f t="shared" si="0"/>
        <v>#DIV/0!</v>
      </c>
      <c r="E12" s="47"/>
      <c r="F12" s="46" t="e">
        <f t="shared" si="1"/>
        <v>#DIV/0!</v>
      </c>
      <c r="G12" s="46">
        <f t="shared" si="2"/>
        <v>0</v>
      </c>
      <c r="H12" s="47"/>
      <c r="I12" s="47"/>
      <c r="J12" s="47"/>
      <c r="K12" s="47"/>
      <c r="L12" s="47"/>
      <c r="M12" s="47"/>
    </row>
    <row r="13" spans="1:13" x14ac:dyDescent="0.3">
      <c r="B13" s="46" t="s">
        <v>125</v>
      </c>
      <c r="C13" s="47"/>
      <c r="D13" s="46" t="e">
        <f t="shared" si="0"/>
        <v>#DIV/0!</v>
      </c>
      <c r="E13" s="47"/>
      <c r="F13" s="46" t="e">
        <f t="shared" si="1"/>
        <v>#DIV/0!</v>
      </c>
      <c r="G13" s="46">
        <f t="shared" si="2"/>
        <v>0</v>
      </c>
      <c r="H13" s="47"/>
      <c r="I13" s="47"/>
      <c r="J13" s="47"/>
      <c r="K13" s="47"/>
      <c r="L13" s="47"/>
      <c r="M13" s="47"/>
    </row>
    <row r="14" spans="1:13" x14ac:dyDescent="0.3">
      <c r="B14" s="46" t="s">
        <v>126</v>
      </c>
      <c r="C14" s="47"/>
      <c r="D14" s="46" t="e">
        <f t="shared" si="0"/>
        <v>#DIV/0!</v>
      </c>
      <c r="E14" s="47"/>
      <c r="F14" s="46" t="e">
        <f t="shared" si="1"/>
        <v>#DIV/0!</v>
      </c>
      <c r="G14" s="46">
        <f t="shared" si="2"/>
        <v>0</v>
      </c>
      <c r="H14" s="47"/>
      <c r="I14" s="47"/>
      <c r="J14" s="47"/>
      <c r="K14" s="47"/>
      <c r="L14" s="47"/>
      <c r="M14" s="47"/>
    </row>
    <row r="15" spans="1:13" x14ac:dyDescent="0.3">
      <c r="A15" s="76"/>
      <c r="B15" s="46" t="s">
        <v>127</v>
      </c>
      <c r="C15" s="46">
        <f>SUM(C3:C14)</f>
        <v>0</v>
      </c>
      <c r="D15" s="46" t="e">
        <f t="shared" si="0"/>
        <v>#DIV/0!</v>
      </c>
      <c r="E15" s="46">
        <f>SUM(E3:E14)</f>
        <v>0</v>
      </c>
      <c r="F15" s="46" t="e">
        <f t="shared" si="1"/>
        <v>#DIV/0!</v>
      </c>
      <c r="G15" s="46">
        <f>SUM(G3:G14)</f>
        <v>0</v>
      </c>
      <c r="H15" s="46">
        <f t="shared" ref="H15:M15" si="3">SUM(H3:H14)</f>
        <v>0</v>
      </c>
      <c r="I15" s="46">
        <f t="shared" si="3"/>
        <v>0</v>
      </c>
      <c r="J15" s="46">
        <f t="shared" si="3"/>
        <v>0</v>
      </c>
      <c r="K15" s="46">
        <f t="shared" si="3"/>
        <v>0</v>
      </c>
      <c r="L15" s="46">
        <f t="shared" si="3"/>
        <v>0</v>
      </c>
      <c r="M15" s="46">
        <f t="shared" si="3"/>
        <v>0</v>
      </c>
    </row>
    <row r="16" spans="1:13" x14ac:dyDescent="0.3">
      <c r="B16" s="46"/>
      <c r="C16" s="65" t="s">
        <v>113</v>
      </c>
      <c r="D16" s="65" t="s">
        <v>132</v>
      </c>
      <c r="E16" s="65" t="s">
        <v>8</v>
      </c>
      <c r="F16" s="65" t="s">
        <v>131</v>
      </c>
      <c r="G16" s="65" t="s">
        <v>114</v>
      </c>
      <c r="H16" s="65" t="s">
        <v>108</v>
      </c>
      <c r="I16" s="65" t="s">
        <v>130</v>
      </c>
      <c r="J16" s="65" t="s">
        <v>109</v>
      </c>
      <c r="K16" s="65" t="s">
        <v>110</v>
      </c>
      <c r="L16" s="65" t="s">
        <v>111</v>
      </c>
      <c r="M16" s="65" t="s">
        <v>112</v>
      </c>
    </row>
    <row r="17" spans="1:13" x14ac:dyDescent="0.3">
      <c r="B17" s="46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</row>
    <row r="18" spans="1:13" x14ac:dyDescent="0.3">
      <c r="A18" s="8" t="s">
        <v>4</v>
      </c>
      <c r="B18" s="46" t="s">
        <v>115</v>
      </c>
      <c r="C18" s="47"/>
      <c r="D18" s="46" t="e">
        <f>C18/E18</f>
        <v>#DIV/0!</v>
      </c>
      <c r="E18" s="47"/>
      <c r="F18" s="46" t="e">
        <f>E18/G18</f>
        <v>#DIV/0!</v>
      </c>
      <c r="G18" s="46">
        <f>SUM(H18:M18)</f>
        <v>0</v>
      </c>
      <c r="H18" s="47"/>
      <c r="I18" s="47"/>
      <c r="J18" s="47"/>
      <c r="K18" s="47"/>
      <c r="L18" s="47"/>
      <c r="M18" s="47"/>
    </row>
    <row r="19" spans="1:13" x14ac:dyDescent="0.3">
      <c r="B19" s="46" t="s">
        <v>116</v>
      </c>
      <c r="C19" s="47"/>
      <c r="D19" s="46" t="e">
        <f t="shared" ref="D19:D30" si="4">C19/E19</f>
        <v>#DIV/0!</v>
      </c>
      <c r="E19" s="47"/>
      <c r="F19" s="46" t="e">
        <f t="shared" ref="F19:F30" si="5">E19/G19</f>
        <v>#DIV/0!</v>
      </c>
      <c r="G19" s="46">
        <f t="shared" ref="G19:G29" si="6">SUM(H19:M19)</f>
        <v>0</v>
      </c>
      <c r="H19" s="47"/>
      <c r="I19" s="47"/>
      <c r="J19" s="47"/>
      <c r="K19" s="47"/>
      <c r="L19" s="47"/>
      <c r="M19" s="47"/>
    </row>
    <row r="20" spans="1:13" x14ac:dyDescent="0.3">
      <c r="B20" s="46" t="s">
        <v>119</v>
      </c>
      <c r="C20" s="47"/>
      <c r="D20" s="46" t="e">
        <f t="shared" si="4"/>
        <v>#DIV/0!</v>
      </c>
      <c r="E20" s="47"/>
      <c r="F20" s="46" t="e">
        <f t="shared" si="5"/>
        <v>#DIV/0!</v>
      </c>
      <c r="G20" s="46">
        <f t="shared" si="6"/>
        <v>0</v>
      </c>
      <c r="H20" s="47"/>
      <c r="I20" s="47"/>
      <c r="J20" s="47"/>
      <c r="K20" s="47"/>
      <c r="L20" s="47"/>
      <c r="M20" s="47"/>
    </row>
    <row r="21" spans="1:13" x14ac:dyDescent="0.3">
      <c r="B21" s="46" t="s">
        <v>117</v>
      </c>
      <c r="C21" s="47"/>
      <c r="D21" s="46" t="e">
        <f t="shared" si="4"/>
        <v>#DIV/0!</v>
      </c>
      <c r="E21" s="47"/>
      <c r="F21" s="46" t="e">
        <f t="shared" si="5"/>
        <v>#DIV/0!</v>
      </c>
      <c r="G21" s="46">
        <f t="shared" si="6"/>
        <v>0</v>
      </c>
      <c r="H21" s="47"/>
      <c r="I21" s="47"/>
      <c r="J21" s="47"/>
      <c r="K21" s="47"/>
      <c r="L21" s="47"/>
      <c r="M21" s="47"/>
    </row>
    <row r="22" spans="1:13" x14ac:dyDescent="0.3">
      <c r="B22" s="46" t="s">
        <v>118</v>
      </c>
      <c r="C22" s="47"/>
      <c r="D22" s="46" t="e">
        <f t="shared" si="4"/>
        <v>#DIV/0!</v>
      </c>
      <c r="E22" s="47"/>
      <c r="F22" s="46" t="e">
        <f t="shared" si="5"/>
        <v>#DIV/0!</v>
      </c>
      <c r="G22" s="46">
        <f t="shared" si="6"/>
        <v>0</v>
      </c>
      <c r="H22" s="47"/>
      <c r="I22" s="47"/>
      <c r="J22" s="47"/>
      <c r="K22" s="47"/>
      <c r="L22" s="47"/>
      <c r="M22" s="47"/>
    </row>
    <row r="23" spans="1:13" x14ac:dyDescent="0.3">
      <c r="B23" s="46" t="s">
        <v>120</v>
      </c>
      <c r="C23" s="47"/>
      <c r="D23" s="46" t="e">
        <f t="shared" si="4"/>
        <v>#DIV/0!</v>
      </c>
      <c r="E23" s="47"/>
      <c r="F23" s="46" t="e">
        <f t="shared" si="5"/>
        <v>#DIV/0!</v>
      </c>
      <c r="G23" s="46">
        <f t="shared" si="6"/>
        <v>0</v>
      </c>
      <c r="H23" s="47"/>
      <c r="I23" s="47"/>
      <c r="J23" s="47"/>
      <c r="K23" s="47"/>
      <c r="L23" s="47"/>
      <c r="M23" s="47"/>
    </row>
    <row r="24" spans="1:13" x14ac:dyDescent="0.3">
      <c r="B24" s="46" t="s">
        <v>121</v>
      </c>
      <c r="C24" s="47"/>
      <c r="D24" s="46" t="e">
        <f t="shared" si="4"/>
        <v>#DIV/0!</v>
      </c>
      <c r="E24" s="47"/>
      <c r="F24" s="46" t="e">
        <f t="shared" si="5"/>
        <v>#DIV/0!</v>
      </c>
      <c r="G24" s="46">
        <f t="shared" si="6"/>
        <v>0</v>
      </c>
      <c r="H24" s="47"/>
      <c r="I24" s="47"/>
      <c r="J24" s="47"/>
      <c r="K24" s="47"/>
      <c r="L24" s="47"/>
      <c r="M24" s="47"/>
    </row>
    <row r="25" spans="1:13" x14ac:dyDescent="0.3">
      <c r="B25" s="46" t="s">
        <v>122</v>
      </c>
      <c r="C25" s="47"/>
      <c r="D25" s="46" t="e">
        <f t="shared" si="4"/>
        <v>#DIV/0!</v>
      </c>
      <c r="E25" s="47"/>
      <c r="F25" s="46" t="e">
        <f t="shared" si="5"/>
        <v>#DIV/0!</v>
      </c>
      <c r="G25" s="46">
        <f t="shared" si="6"/>
        <v>0</v>
      </c>
      <c r="H25" s="47"/>
      <c r="I25" s="47"/>
      <c r="J25" s="47"/>
      <c r="K25" s="47"/>
      <c r="L25" s="47"/>
      <c r="M25" s="47"/>
    </row>
    <row r="26" spans="1:13" x14ac:dyDescent="0.3">
      <c r="B26" s="46" t="s">
        <v>123</v>
      </c>
      <c r="C26" s="47"/>
      <c r="D26" s="46" t="e">
        <f t="shared" si="4"/>
        <v>#DIV/0!</v>
      </c>
      <c r="E26" s="47"/>
      <c r="F26" s="46" t="e">
        <f t="shared" si="5"/>
        <v>#DIV/0!</v>
      </c>
      <c r="G26" s="46">
        <f t="shared" si="6"/>
        <v>0</v>
      </c>
      <c r="H26" s="47"/>
      <c r="I26" s="47"/>
      <c r="J26" s="47"/>
      <c r="K26" s="47"/>
      <c r="L26" s="47"/>
      <c r="M26" s="47"/>
    </row>
    <row r="27" spans="1:13" x14ac:dyDescent="0.3">
      <c r="B27" s="46" t="s">
        <v>124</v>
      </c>
      <c r="C27" s="47"/>
      <c r="D27" s="46" t="e">
        <f t="shared" si="4"/>
        <v>#DIV/0!</v>
      </c>
      <c r="E27" s="47"/>
      <c r="F27" s="46" t="e">
        <f t="shared" si="5"/>
        <v>#DIV/0!</v>
      </c>
      <c r="G27" s="46">
        <f t="shared" si="6"/>
        <v>0</v>
      </c>
      <c r="H27" s="47"/>
      <c r="I27" s="47"/>
      <c r="J27" s="47"/>
      <c r="K27" s="47"/>
      <c r="L27" s="47"/>
      <c r="M27" s="47"/>
    </row>
    <row r="28" spans="1:13" x14ac:dyDescent="0.3">
      <c r="B28" s="46" t="s">
        <v>125</v>
      </c>
      <c r="C28" s="47"/>
      <c r="D28" s="46" t="e">
        <f t="shared" si="4"/>
        <v>#DIV/0!</v>
      </c>
      <c r="E28" s="47"/>
      <c r="F28" s="46" t="e">
        <f t="shared" si="5"/>
        <v>#DIV/0!</v>
      </c>
      <c r="G28" s="46">
        <f t="shared" si="6"/>
        <v>0</v>
      </c>
      <c r="H28" s="47"/>
      <c r="I28" s="47"/>
      <c r="J28" s="47"/>
      <c r="K28" s="47"/>
      <c r="L28" s="47"/>
      <c r="M28" s="47"/>
    </row>
    <row r="29" spans="1:13" x14ac:dyDescent="0.3">
      <c r="B29" s="46" t="s">
        <v>126</v>
      </c>
      <c r="C29" s="47"/>
      <c r="D29" s="46" t="e">
        <f t="shared" si="4"/>
        <v>#DIV/0!</v>
      </c>
      <c r="E29" s="47"/>
      <c r="F29" s="46" t="e">
        <f t="shared" si="5"/>
        <v>#DIV/0!</v>
      </c>
      <c r="G29" s="46">
        <f t="shared" si="6"/>
        <v>0</v>
      </c>
      <c r="H29" s="47"/>
      <c r="I29" s="47"/>
      <c r="J29" s="47"/>
      <c r="K29" s="47"/>
      <c r="L29" s="47"/>
      <c r="M29" s="47"/>
    </row>
    <row r="30" spans="1:13" x14ac:dyDescent="0.3">
      <c r="A30" s="76"/>
      <c r="B30" s="46" t="s">
        <v>127</v>
      </c>
      <c r="C30" s="46">
        <f>SUM(C18:C29)</f>
        <v>0</v>
      </c>
      <c r="D30" s="46" t="e">
        <f t="shared" si="4"/>
        <v>#DIV/0!</v>
      </c>
      <c r="E30" s="46">
        <f>SUM(E18:E29)</f>
        <v>0</v>
      </c>
      <c r="F30" s="46" t="e">
        <f t="shared" si="5"/>
        <v>#DIV/0!</v>
      </c>
      <c r="G30" s="46">
        <f>SUM(G18:G29)</f>
        <v>0</v>
      </c>
      <c r="H30" s="46">
        <f t="shared" ref="H30" si="7">SUM(H18:H29)</f>
        <v>0</v>
      </c>
      <c r="I30" s="46">
        <f t="shared" ref="I30" si="8">SUM(I18:I29)</f>
        <v>0</v>
      </c>
      <c r="J30" s="46">
        <f t="shared" ref="J30" si="9">SUM(J18:J29)</f>
        <v>0</v>
      </c>
      <c r="K30" s="46">
        <f t="shared" ref="K30" si="10">SUM(K18:K29)</f>
        <v>0</v>
      </c>
      <c r="L30" s="46">
        <f t="shared" ref="L30" si="11">SUM(L18:L29)</f>
        <v>0</v>
      </c>
      <c r="M30" s="46">
        <f t="shared" ref="M30" si="12">SUM(M18:M29)</f>
        <v>0</v>
      </c>
    </row>
    <row r="31" spans="1:13" x14ac:dyDescent="0.3">
      <c r="A31" s="77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</row>
    <row r="32" spans="1:13" x14ac:dyDescent="0.3">
      <c r="B32" s="46"/>
      <c r="C32" s="65" t="s">
        <v>113</v>
      </c>
      <c r="D32" s="65" t="s">
        <v>132</v>
      </c>
      <c r="E32" s="65" t="s">
        <v>8</v>
      </c>
      <c r="F32" s="65" t="s">
        <v>131</v>
      </c>
      <c r="G32" s="65" t="s">
        <v>114</v>
      </c>
      <c r="H32" s="65" t="s">
        <v>108</v>
      </c>
      <c r="I32" s="65" t="s">
        <v>130</v>
      </c>
      <c r="J32" s="65" t="s">
        <v>109</v>
      </c>
      <c r="K32" s="65" t="s">
        <v>110</v>
      </c>
      <c r="L32" s="65" t="s">
        <v>111</v>
      </c>
      <c r="M32" s="65" t="s">
        <v>112</v>
      </c>
    </row>
    <row r="33" spans="1:13" x14ac:dyDescent="0.3">
      <c r="A33" s="8" t="s">
        <v>5</v>
      </c>
      <c r="B33" s="46" t="s">
        <v>115</v>
      </c>
      <c r="C33" s="47"/>
      <c r="D33" s="46" t="e">
        <f>C33/E33</f>
        <v>#DIV/0!</v>
      </c>
      <c r="E33" s="47"/>
      <c r="F33" s="46" t="e">
        <f>E33/G33</f>
        <v>#DIV/0!</v>
      </c>
      <c r="G33" s="46">
        <f>SUM(H33:M33)</f>
        <v>0</v>
      </c>
      <c r="H33" s="47"/>
      <c r="I33" s="47"/>
      <c r="J33" s="47"/>
      <c r="K33" s="47"/>
      <c r="L33" s="47"/>
      <c r="M33" s="47"/>
    </row>
    <row r="34" spans="1:13" x14ac:dyDescent="0.3">
      <c r="B34" s="46" t="s">
        <v>116</v>
      </c>
      <c r="C34" s="47"/>
      <c r="D34" s="46" t="e">
        <f t="shared" ref="D34:D45" si="13">C34/E34</f>
        <v>#DIV/0!</v>
      </c>
      <c r="E34" s="47"/>
      <c r="F34" s="46" t="e">
        <f t="shared" ref="F34:F45" si="14">E34/G34</f>
        <v>#DIV/0!</v>
      </c>
      <c r="G34" s="46">
        <f t="shared" ref="G34:G44" si="15">SUM(H34:M34)</f>
        <v>0</v>
      </c>
      <c r="H34" s="47"/>
      <c r="I34" s="47"/>
      <c r="J34" s="47"/>
      <c r="K34" s="47"/>
      <c r="L34" s="47"/>
      <c r="M34" s="47"/>
    </row>
    <row r="35" spans="1:13" x14ac:dyDescent="0.3">
      <c r="B35" s="46" t="s">
        <v>119</v>
      </c>
      <c r="C35" s="47"/>
      <c r="D35" s="46" t="e">
        <f t="shared" si="13"/>
        <v>#DIV/0!</v>
      </c>
      <c r="E35" s="47"/>
      <c r="F35" s="46" t="e">
        <f t="shared" si="14"/>
        <v>#DIV/0!</v>
      </c>
      <c r="G35" s="46">
        <f t="shared" si="15"/>
        <v>0</v>
      </c>
      <c r="H35" s="47"/>
      <c r="I35" s="47"/>
      <c r="J35" s="47"/>
      <c r="K35" s="47"/>
      <c r="L35" s="47"/>
      <c r="M35" s="47"/>
    </row>
    <row r="36" spans="1:13" x14ac:dyDescent="0.3">
      <c r="B36" s="46" t="s">
        <v>117</v>
      </c>
      <c r="C36" s="47"/>
      <c r="D36" s="46" t="e">
        <f t="shared" si="13"/>
        <v>#DIV/0!</v>
      </c>
      <c r="E36" s="47"/>
      <c r="F36" s="46" t="e">
        <f t="shared" si="14"/>
        <v>#DIV/0!</v>
      </c>
      <c r="G36" s="46">
        <f t="shared" si="15"/>
        <v>0</v>
      </c>
      <c r="H36" s="47"/>
      <c r="I36" s="47"/>
      <c r="J36" s="47"/>
      <c r="K36" s="47"/>
      <c r="L36" s="47"/>
      <c r="M36" s="47"/>
    </row>
    <row r="37" spans="1:13" x14ac:dyDescent="0.3">
      <c r="B37" s="46" t="s">
        <v>118</v>
      </c>
      <c r="C37" s="47"/>
      <c r="D37" s="46" t="e">
        <f t="shared" si="13"/>
        <v>#DIV/0!</v>
      </c>
      <c r="E37" s="47"/>
      <c r="F37" s="46" t="e">
        <f t="shared" si="14"/>
        <v>#DIV/0!</v>
      </c>
      <c r="G37" s="46">
        <f t="shared" si="15"/>
        <v>0</v>
      </c>
      <c r="H37" s="47"/>
      <c r="I37" s="47"/>
      <c r="J37" s="47"/>
      <c r="K37" s="47"/>
      <c r="L37" s="47"/>
      <c r="M37" s="47"/>
    </row>
    <row r="38" spans="1:13" x14ac:dyDescent="0.3">
      <c r="B38" s="46" t="s">
        <v>120</v>
      </c>
      <c r="C38" s="47"/>
      <c r="D38" s="46" t="e">
        <f t="shared" si="13"/>
        <v>#DIV/0!</v>
      </c>
      <c r="E38" s="47"/>
      <c r="F38" s="46" t="e">
        <f t="shared" si="14"/>
        <v>#DIV/0!</v>
      </c>
      <c r="G38" s="46">
        <f t="shared" si="15"/>
        <v>0</v>
      </c>
      <c r="H38" s="47"/>
      <c r="I38" s="47"/>
      <c r="J38" s="47"/>
      <c r="K38" s="47"/>
      <c r="L38" s="47"/>
      <c r="M38" s="47"/>
    </row>
    <row r="39" spans="1:13" x14ac:dyDescent="0.3">
      <c r="B39" s="46" t="s">
        <v>121</v>
      </c>
      <c r="C39" s="47"/>
      <c r="D39" s="46" t="e">
        <f t="shared" si="13"/>
        <v>#DIV/0!</v>
      </c>
      <c r="E39" s="47"/>
      <c r="F39" s="46" t="e">
        <f t="shared" si="14"/>
        <v>#DIV/0!</v>
      </c>
      <c r="G39" s="46">
        <f t="shared" si="15"/>
        <v>0</v>
      </c>
      <c r="H39" s="47"/>
      <c r="I39" s="47"/>
      <c r="J39" s="47"/>
      <c r="K39" s="47"/>
      <c r="L39" s="47"/>
      <c r="M39" s="47"/>
    </row>
    <row r="40" spans="1:13" x14ac:dyDescent="0.3">
      <c r="B40" s="46" t="s">
        <v>122</v>
      </c>
      <c r="C40" s="47"/>
      <c r="D40" s="46" t="e">
        <f t="shared" si="13"/>
        <v>#DIV/0!</v>
      </c>
      <c r="E40" s="47"/>
      <c r="F40" s="46" t="e">
        <f t="shared" si="14"/>
        <v>#DIV/0!</v>
      </c>
      <c r="G40" s="46">
        <f t="shared" si="15"/>
        <v>0</v>
      </c>
      <c r="H40" s="47"/>
      <c r="I40" s="47"/>
      <c r="J40" s="47"/>
      <c r="K40" s="47"/>
      <c r="L40" s="47"/>
      <c r="M40" s="47"/>
    </row>
    <row r="41" spans="1:13" x14ac:dyDescent="0.3">
      <c r="B41" s="46" t="s">
        <v>123</v>
      </c>
      <c r="C41" s="47"/>
      <c r="D41" s="46" t="e">
        <f t="shared" si="13"/>
        <v>#DIV/0!</v>
      </c>
      <c r="E41" s="47"/>
      <c r="F41" s="46" t="e">
        <f t="shared" si="14"/>
        <v>#DIV/0!</v>
      </c>
      <c r="G41" s="46">
        <f t="shared" si="15"/>
        <v>0</v>
      </c>
      <c r="H41" s="47"/>
      <c r="I41" s="47"/>
      <c r="J41" s="47"/>
      <c r="K41" s="47"/>
      <c r="L41" s="47"/>
      <c r="M41" s="47"/>
    </row>
    <row r="42" spans="1:13" x14ac:dyDescent="0.3">
      <c r="B42" s="46" t="s">
        <v>124</v>
      </c>
      <c r="C42" s="47"/>
      <c r="D42" s="46" t="e">
        <f t="shared" si="13"/>
        <v>#DIV/0!</v>
      </c>
      <c r="E42" s="47"/>
      <c r="F42" s="46" t="e">
        <f t="shared" si="14"/>
        <v>#DIV/0!</v>
      </c>
      <c r="G42" s="46">
        <f t="shared" si="15"/>
        <v>0</v>
      </c>
      <c r="H42" s="47"/>
      <c r="I42" s="47"/>
      <c r="J42" s="47"/>
      <c r="K42" s="47"/>
      <c r="L42" s="47"/>
      <c r="M42" s="47"/>
    </row>
    <row r="43" spans="1:13" x14ac:dyDescent="0.3">
      <c r="B43" s="46" t="s">
        <v>125</v>
      </c>
      <c r="C43" s="47"/>
      <c r="D43" s="46" t="e">
        <f t="shared" si="13"/>
        <v>#DIV/0!</v>
      </c>
      <c r="E43" s="47"/>
      <c r="F43" s="46" t="e">
        <f t="shared" si="14"/>
        <v>#DIV/0!</v>
      </c>
      <c r="G43" s="46">
        <f t="shared" si="15"/>
        <v>0</v>
      </c>
      <c r="H43" s="47"/>
      <c r="I43" s="47"/>
      <c r="J43" s="47"/>
      <c r="K43" s="47"/>
      <c r="L43" s="47"/>
      <c r="M43" s="47"/>
    </row>
    <row r="44" spans="1:13" x14ac:dyDescent="0.3">
      <c r="B44" s="46" t="s">
        <v>126</v>
      </c>
      <c r="C44" s="47"/>
      <c r="D44" s="46" t="e">
        <f t="shared" si="13"/>
        <v>#DIV/0!</v>
      </c>
      <c r="E44" s="47"/>
      <c r="F44" s="46" t="e">
        <f t="shared" si="14"/>
        <v>#DIV/0!</v>
      </c>
      <c r="G44" s="46">
        <f t="shared" si="15"/>
        <v>0</v>
      </c>
      <c r="H44" s="47"/>
      <c r="I44" s="47"/>
      <c r="J44" s="47"/>
      <c r="K44" s="47"/>
      <c r="L44" s="47"/>
      <c r="M44" s="47"/>
    </row>
    <row r="45" spans="1:13" x14ac:dyDescent="0.3">
      <c r="A45" s="76"/>
      <c r="B45" s="46" t="s">
        <v>127</v>
      </c>
      <c r="C45" s="46">
        <f>SUM(C33:C44)</f>
        <v>0</v>
      </c>
      <c r="D45" s="46" t="e">
        <f t="shared" si="13"/>
        <v>#DIV/0!</v>
      </c>
      <c r="E45" s="46">
        <f>SUM(E33:E44)</f>
        <v>0</v>
      </c>
      <c r="F45" s="46" t="e">
        <f t="shared" si="14"/>
        <v>#DIV/0!</v>
      </c>
      <c r="G45" s="46">
        <f>SUM(G33:G44)</f>
        <v>0</v>
      </c>
      <c r="H45" s="46">
        <f t="shared" ref="H45" si="16">SUM(H33:H44)</f>
        <v>0</v>
      </c>
      <c r="I45" s="46">
        <f t="shared" ref="I45" si="17">SUM(I33:I44)</f>
        <v>0</v>
      </c>
      <c r="J45" s="46">
        <f t="shared" ref="J45" si="18">SUM(J33:J44)</f>
        <v>0</v>
      </c>
      <c r="K45" s="46">
        <f t="shared" ref="K45" si="19">SUM(K33:K44)</f>
        <v>0</v>
      </c>
      <c r="L45" s="46">
        <f t="shared" ref="L45" si="20">SUM(L33:L44)</f>
        <v>0</v>
      </c>
      <c r="M45" s="46">
        <f t="shared" ref="M45" si="21">SUM(M33:M44)</f>
        <v>0</v>
      </c>
    </row>
    <row r="46" spans="1:13" x14ac:dyDescent="0.3">
      <c r="A46" s="77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</row>
    <row r="47" spans="1:13" x14ac:dyDescent="0.3">
      <c r="B47" s="46"/>
      <c r="C47" s="65" t="s">
        <v>113</v>
      </c>
      <c r="D47" s="65" t="s">
        <v>132</v>
      </c>
      <c r="E47" s="65" t="s">
        <v>8</v>
      </c>
      <c r="F47" s="65" t="s">
        <v>131</v>
      </c>
      <c r="G47" s="65" t="s">
        <v>114</v>
      </c>
      <c r="H47" s="65" t="s">
        <v>108</v>
      </c>
      <c r="I47" s="65" t="s">
        <v>130</v>
      </c>
      <c r="J47" s="65" t="s">
        <v>109</v>
      </c>
      <c r="K47" s="65" t="s">
        <v>110</v>
      </c>
      <c r="L47" s="65" t="s">
        <v>111</v>
      </c>
      <c r="M47" s="65" t="s">
        <v>112</v>
      </c>
    </row>
    <row r="48" spans="1:13" x14ac:dyDescent="0.3">
      <c r="A48" s="8" t="s">
        <v>128</v>
      </c>
      <c r="B48" s="46" t="s">
        <v>115</v>
      </c>
      <c r="C48" s="47"/>
      <c r="D48" s="46" t="e">
        <f>C48/E48</f>
        <v>#DIV/0!</v>
      </c>
      <c r="E48" s="47"/>
      <c r="F48" s="46" t="e">
        <f>E48/G48</f>
        <v>#DIV/0!</v>
      </c>
      <c r="G48" s="46">
        <f>SUM(H48:M48)</f>
        <v>0</v>
      </c>
      <c r="H48" s="47"/>
      <c r="I48" s="47"/>
      <c r="J48" s="47"/>
      <c r="K48" s="47"/>
      <c r="L48" s="47"/>
      <c r="M48" s="47"/>
    </row>
    <row r="49" spans="1:13" x14ac:dyDescent="0.3">
      <c r="B49" s="46" t="s">
        <v>116</v>
      </c>
      <c r="C49" s="47"/>
      <c r="D49" s="46" t="e">
        <f t="shared" ref="D49:D62" si="22">C49/E49</f>
        <v>#DIV/0!</v>
      </c>
      <c r="E49" s="47"/>
      <c r="F49" s="46" t="e">
        <f t="shared" ref="F49:F62" si="23">E49/G49</f>
        <v>#DIV/0!</v>
      </c>
      <c r="G49" s="46">
        <f t="shared" ref="G49:G59" si="24">SUM(H49:M49)</f>
        <v>0</v>
      </c>
      <c r="H49" s="47"/>
      <c r="I49" s="47"/>
      <c r="J49" s="47"/>
      <c r="K49" s="47"/>
      <c r="L49" s="47"/>
      <c r="M49" s="47"/>
    </row>
    <row r="50" spans="1:13" x14ac:dyDescent="0.3">
      <c r="B50" s="46" t="s">
        <v>119</v>
      </c>
      <c r="C50" s="47"/>
      <c r="D50" s="46" t="e">
        <f t="shared" si="22"/>
        <v>#DIV/0!</v>
      </c>
      <c r="E50" s="47"/>
      <c r="F50" s="46" t="e">
        <f t="shared" si="23"/>
        <v>#DIV/0!</v>
      </c>
      <c r="G50" s="46">
        <f t="shared" si="24"/>
        <v>0</v>
      </c>
      <c r="H50" s="47"/>
      <c r="I50" s="47"/>
      <c r="J50" s="47"/>
      <c r="K50" s="47"/>
      <c r="L50" s="47"/>
      <c r="M50" s="47"/>
    </row>
    <row r="51" spans="1:13" x14ac:dyDescent="0.3">
      <c r="B51" s="46" t="s">
        <v>117</v>
      </c>
      <c r="C51" s="47"/>
      <c r="D51" s="46" t="e">
        <f t="shared" si="22"/>
        <v>#DIV/0!</v>
      </c>
      <c r="E51" s="47"/>
      <c r="F51" s="46" t="e">
        <f t="shared" si="23"/>
        <v>#DIV/0!</v>
      </c>
      <c r="G51" s="46">
        <f t="shared" si="24"/>
        <v>0</v>
      </c>
      <c r="H51" s="47"/>
      <c r="I51" s="47"/>
      <c r="J51" s="47"/>
      <c r="K51" s="47"/>
      <c r="L51" s="47"/>
      <c r="M51" s="47"/>
    </row>
    <row r="52" spans="1:13" x14ac:dyDescent="0.3">
      <c r="B52" s="46" t="s">
        <v>118</v>
      </c>
      <c r="C52" s="47"/>
      <c r="D52" s="46" t="e">
        <f t="shared" si="22"/>
        <v>#DIV/0!</v>
      </c>
      <c r="E52" s="47"/>
      <c r="F52" s="46" t="e">
        <f t="shared" si="23"/>
        <v>#DIV/0!</v>
      </c>
      <c r="G52" s="46">
        <f t="shared" si="24"/>
        <v>0</v>
      </c>
      <c r="H52" s="47"/>
      <c r="I52" s="47"/>
      <c r="J52" s="47"/>
      <c r="K52" s="47"/>
      <c r="L52" s="47"/>
      <c r="M52" s="47"/>
    </row>
    <row r="53" spans="1:13" x14ac:dyDescent="0.3">
      <c r="B53" s="46" t="s">
        <v>120</v>
      </c>
      <c r="C53" s="47"/>
      <c r="D53" s="46" t="e">
        <f t="shared" si="22"/>
        <v>#DIV/0!</v>
      </c>
      <c r="E53" s="47"/>
      <c r="F53" s="46" t="e">
        <f t="shared" si="23"/>
        <v>#DIV/0!</v>
      </c>
      <c r="G53" s="46">
        <f t="shared" si="24"/>
        <v>0</v>
      </c>
      <c r="H53" s="47"/>
      <c r="I53" s="47"/>
      <c r="J53" s="47"/>
      <c r="K53" s="47"/>
      <c r="L53" s="47"/>
      <c r="M53" s="47"/>
    </row>
    <row r="54" spans="1:13" x14ac:dyDescent="0.3">
      <c r="B54" s="46" t="s">
        <v>121</v>
      </c>
      <c r="C54" s="47"/>
      <c r="D54" s="46" t="e">
        <f t="shared" si="22"/>
        <v>#DIV/0!</v>
      </c>
      <c r="E54" s="47"/>
      <c r="F54" s="46" t="e">
        <f t="shared" si="23"/>
        <v>#DIV/0!</v>
      </c>
      <c r="G54" s="46">
        <f t="shared" si="24"/>
        <v>0</v>
      </c>
      <c r="H54" s="47"/>
      <c r="I54" s="47"/>
      <c r="J54" s="47"/>
      <c r="K54" s="47"/>
      <c r="L54" s="47"/>
      <c r="M54" s="47"/>
    </row>
    <row r="55" spans="1:13" x14ac:dyDescent="0.3">
      <c r="B55" s="46" t="s">
        <v>122</v>
      </c>
      <c r="C55" s="47"/>
      <c r="D55" s="46" t="e">
        <f t="shared" si="22"/>
        <v>#DIV/0!</v>
      </c>
      <c r="E55" s="47"/>
      <c r="F55" s="46" t="e">
        <f t="shared" si="23"/>
        <v>#DIV/0!</v>
      </c>
      <c r="G55" s="46">
        <f t="shared" si="24"/>
        <v>0</v>
      </c>
      <c r="H55" s="47"/>
      <c r="I55" s="47"/>
      <c r="J55" s="47"/>
      <c r="K55" s="47"/>
      <c r="L55" s="47"/>
      <c r="M55" s="47"/>
    </row>
    <row r="56" spans="1:13" x14ac:dyDescent="0.3">
      <c r="B56" s="46" t="s">
        <v>123</v>
      </c>
      <c r="C56" s="47"/>
      <c r="D56" s="46" t="e">
        <f t="shared" si="22"/>
        <v>#DIV/0!</v>
      </c>
      <c r="E56" s="47"/>
      <c r="F56" s="46" t="e">
        <f t="shared" si="23"/>
        <v>#DIV/0!</v>
      </c>
      <c r="G56" s="46">
        <f t="shared" si="24"/>
        <v>0</v>
      </c>
      <c r="H56" s="47"/>
      <c r="I56" s="47"/>
      <c r="J56" s="47"/>
      <c r="K56" s="47"/>
      <c r="L56" s="47"/>
      <c r="M56" s="47"/>
    </row>
    <row r="57" spans="1:13" x14ac:dyDescent="0.3">
      <c r="B57" s="46" t="s">
        <v>124</v>
      </c>
      <c r="C57" s="47"/>
      <c r="D57" s="46" t="e">
        <f t="shared" si="22"/>
        <v>#DIV/0!</v>
      </c>
      <c r="E57" s="47"/>
      <c r="F57" s="46" t="e">
        <f t="shared" si="23"/>
        <v>#DIV/0!</v>
      </c>
      <c r="G57" s="46">
        <f t="shared" si="24"/>
        <v>0</v>
      </c>
      <c r="H57" s="47"/>
      <c r="I57" s="47"/>
      <c r="J57" s="47"/>
      <c r="K57" s="47"/>
      <c r="L57" s="47"/>
      <c r="M57" s="47"/>
    </row>
    <row r="58" spans="1:13" x14ac:dyDescent="0.3">
      <c r="B58" s="46" t="s">
        <v>125</v>
      </c>
      <c r="C58" s="47"/>
      <c r="D58" s="46" t="e">
        <f t="shared" si="22"/>
        <v>#DIV/0!</v>
      </c>
      <c r="E58" s="47"/>
      <c r="F58" s="46" t="e">
        <f t="shared" si="23"/>
        <v>#DIV/0!</v>
      </c>
      <c r="G58" s="46">
        <f t="shared" si="24"/>
        <v>0</v>
      </c>
      <c r="H58" s="47"/>
      <c r="I58" s="47"/>
      <c r="J58" s="47"/>
      <c r="K58" s="47"/>
      <c r="L58" s="47"/>
      <c r="M58" s="47"/>
    </row>
    <row r="59" spans="1:13" x14ac:dyDescent="0.3">
      <c r="B59" s="46" t="s">
        <v>126</v>
      </c>
      <c r="C59" s="47"/>
      <c r="D59" s="46" t="e">
        <f t="shared" si="22"/>
        <v>#DIV/0!</v>
      </c>
      <c r="E59" s="47"/>
      <c r="F59" s="46" t="e">
        <f t="shared" si="23"/>
        <v>#DIV/0!</v>
      </c>
      <c r="G59" s="46">
        <f t="shared" si="24"/>
        <v>0</v>
      </c>
      <c r="H59" s="47"/>
      <c r="I59" s="47"/>
      <c r="J59" s="47"/>
      <c r="K59" s="47"/>
      <c r="L59" s="47"/>
      <c r="M59" s="47"/>
    </row>
    <row r="60" spans="1:13" x14ac:dyDescent="0.3">
      <c r="A60" s="76"/>
      <c r="B60" s="46" t="s">
        <v>127</v>
      </c>
      <c r="C60" s="46">
        <f>SUM(C48:C59)</f>
        <v>0</v>
      </c>
      <c r="D60" s="46" t="e">
        <f t="shared" si="22"/>
        <v>#DIV/0!</v>
      </c>
      <c r="E60" s="46">
        <f>SUM(E48:E59)</f>
        <v>0</v>
      </c>
      <c r="F60" s="46" t="e">
        <f t="shared" si="23"/>
        <v>#DIV/0!</v>
      </c>
      <c r="G60" s="46">
        <f>SUM(G48:G59)</f>
        <v>0</v>
      </c>
      <c r="H60" s="46">
        <f t="shared" ref="H60" si="25">SUM(H48:H59)</f>
        <v>0</v>
      </c>
      <c r="I60" s="46">
        <f t="shared" ref="I60" si="26">SUM(I48:I59)</f>
        <v>0</v>
      </c>
      <c r="J60" s="46">
        <f t="shared" ref="J60" si="27">SUM(J48:J59)</f>
        <v>0</v>
      </c>
      <c r="K60" s="46">
        <f t="shared" ref="K60" si="28">SUM(K48:K59)</f>
        <v>0</v>
      </c>
      <c r="L60" s="46">
        <f t="shared" ref="L60" si="29">SUM(L48:L59)</f>
        <v>0</v>
      </c>
      <c r="M60" s="46">
        <f t="shared" ref="M60" si="30">SUM(M48:M59)</f>
        <v>0</v>
      </c>
    </row>
    <row r="62" spans="1:13" ht="15" thickBot="1" x14ac:dyDescent="0.35">
      <c r="A62" s="75" t="s">
        <v>129</v>
      </c>
      <c r="B62" s="75" t="s">
        <v>129</v>
      </c>
      <c r="C62" s="75">
        <f>C60+C45+C30+C15</f>
        <v>0</v>
      </c>
      <c r="D62" s="74" t="e">
        <f t="shared" si="22"/>
        <v>#DIV/0!</v>
      </c>
      <c r="E62" s="75">
        <f>E60+E45+E30+E15</f>
        <v>0</v>
      </c>
      <c r="F62" s="74" t="e">
        <f t="shared" si="23"/>
        <v>#DIV/0!</v>
      </c>
      <c r="G62" s="75">
        <f>G60+G45+G30+G15</f>
        <v>0</v>
      </c>
      <c r="H62" s="75">
        <f t="shared" ref="H62:M62" si="31">H60+H45+H30+H15</f>
        <v>0</v>
      </c>
      <c r="I62" s="75">
        <f t="shared" si="31"/>
        <v>0</v>
      </c>
      <c r="J62" s="75">
        <f t="shared" si="31"/>
        <v>0</v>
      </c>
      <c r="K62" s="75">
        <f t="shared" si="31"/>
        <v>0</v>
      </c>
      <c r="L62" s="75">
        <f t="shared" si="31"/>
        <v>0</v>
      </c>
      <c r="M62" s="75">
        <f t="shared" si="31"/>
        <v>0</v>
      </c>
    </row>
  </sheetData>
  <mergeCells count="1">
    <mergeCell ref="A1:M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Start Here</vt:lpstr>
      <vt:lpstr>Budget + ROI</vt:lpstr>
      <vt:lpstr>Tracking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Stuhlfaut</dc:creator>
  <cp:lastModifiedBy>Adam Stuhlfaut</cp:lastModifiedBy>
  <dcterms:created xsi:type="dcterms:W3CDTF">2021-11-29T19:40:42Z</dcterms:created>
  <dcterms:modified xsi:type="dcterms:W3CDTF">2021-11-30T18:35:48Z</dcterms:modified>
</cp:coreProperties>
</file>